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mary\Flaca PC\Clases Uneg\Semestre 2024 I\Planes Agregados\Ejercicios 2024\"/>
    </mc:Choice>
  </mc:AlternateContent>
  <bookViews>
    <workbookView xWindow="0" yWindow="0" windowWidth="19200" windowHeight="7548" activeTab="1"/>
  </bookViews>
  <sheets>
    <sheet name="Formato" sheetId="1" r:id="rId1"/>
    <sheet name="Plan Conservador" sheetId="2" r:id="rId2"/>
    <sheet name="horas extras_C" sheetId="4" r:id="rId3"/>
  </sheets>
  <externalReferences>
    <externalReference r:id="rId4"/>
  </externalReferences>
  <definedNames>
    <definedName name="_xlnm.Print_Area" localSheetId="2">'horas extras_C'!$A$1:$J$77</definedName>
    <definedName name="_xlnm.Print_Area" localSheetId="1">'Plan Conservador'!$A$1:$J$64</definedName>
  </definedNames>
  <calcPr calcId="152511"/>
</workbook>
</file>

<file path=xl/calcChain.xml><?xml version="1.0" encoding="utf-8"?>
<calcChain xmlns="http://schemas.openxmlformats.org/spreadsheetml/2006/main">
  <c r="K56" i="2" l="1"/>
  <c r="F51" i="2"/>
  <c r="K50" i="2"/>
  <c r="D52" i="4" l="1"/>
  <c r="E52" i="4"/>
  <c r="F52" i="4"/>
  <c r="G52" i="4"/>
  <c r="H52" i="4"/>
  <c r="I52" i="4"/>
  <c r="D53" i="4"/>
  <c r="E53" i="4"/>
  <c r="F53" i="4" s="1"/>
  <c r="G53" i="4" s="1"/>
  <c r="H53" i="4" s="1"/>
  <c r="I53" i="4" s="1"/>
  <c r="D54" i="4"/>
  <c r="E54" i="4"/>
  <c r="F54" i="4"/>
  <c r="G54" i="4"/>
  <c r="H54" i="4"/>
  <c r="I54" i="4"/>
  <c r="D55" i="4"/>
  <c r="E55" i="4"/>
  <c r="F55" i="4" s="1"/>
  <c r="G55" i="4" s="1"/>
  <c r="H55" i="4" s="1"/>
  <c r="I55" i="4" s="1"/>
  <c r="D56" i="4"/>
  <c r="E56" i="4"/>
  <c r="F56" i="4"/>
  <c r="G56" i="4"/>
  <c r="H56" i="4"/>
  <c r="I56" i="4"/>
  <c r="D57" i="4"/>
  <c r="E57" i="4"/>
  <c r="F57" i="4" s="1"/>
  <c r="D58" i="4"/>
  <c r="E58" i="4"/>
  <c r="F58" i="4"/>
  <c r="G58" i="4"/>
  <c r="H58" i="4"/>
  <c r="I58" i="4"/>
  <c r="D59" i="4"/>
  <c r="E59" i="4"/>
  <c r="F59" i="4" s="1"/>
  <c r="G59" i="4" s="1"/>
  <c r="H59" i="4" s="1"/>
  <c r="I59" i="4" s="1"/>
  <c r="D60" i="4"/>
  <c r="E60" i="4"/>
  <c r="J17" i="4"/>
  <c r="F60" i="4" l="1"/>
  <c r="G57" i="4"/>
  <c r="J61" i="2"/>
  <c r="H57" i="4" l="1"/>
  <c r="G60" i="4"/>
  <c r="E60" i="2"/>
  <c r="E59" i="2"/>
  <c r="H51" i="2"/>
  <c r="H60" i="4" l="1"/>
  <c r="I57" i="4"/>
  <c r="I60" i="4" s="1"/>
  <c r="D71" i="4" l="1"/>
  <c r="D73" i="4" l="1"/>
  <c r="D72" i="4"/>
  <c r="E17" i="2"/>
  <c r="F17" i="2"/>
  <c r="G17" i="2"/>
  <c r="H17" i="2"/>
  <c r="I17" i="2"/>
  <c r="D17" i="2"/>
  <c r="D15" i="2"/>
  <c r="D10" i="2"/>
  <c r="J10" i="2" s="1"/>
  <c r="E58" i="2"/>
  <c r="G45" i="2"/>
  <c r="I45" i="2"/>
  <c r="E45" i="2"/>
  <c r="E46" i="2" s="1"/>
  <c r="F37" i="2"/>
  <c r="F45" i="2" s="1"/>
  <c r="G37" i="2"/>
  <c r="G43" i="2" s="1"/>
  <c r="H37" i="2"/>
  <c r="H45" i="2" s="1"/>
  <c r="I37" i="2"/>
  <c r="I43" i="2" s="1"/>
  <c r="J37" i="2"/>
  <c r="J45" i="2" s="1"/>
  <c r="E37" i="2"/>
  <c r="E44" i="2" s="1"/>
  <c r="F36" i="2"/>
  <c r="F39" i="2" s="1"/>
  <c r="G36" i="2"/>
  <c r="G39" i="2" s="1"/>
  <c r="H36" i="2"/>
  <c r="I36" i="2"/>
  <c r="I39" i="2" s="1"/>
  <c r="J36" i="2"/>
  <c r="J39" i="2" s="1"/>
  <c r="E36" i="2"/>
  <c r="H43" i="2"/>
  <c r="E43" i="2"/>
  <c r="H39" i="2"/>
  <c r="E39" i="2"/>
  <c r="E5" i="2"/>
  <c r="F5" i="2"/>
  <c r="G5" i="2"/>
  <c r="H5" i="2"/>
  <c r="I5" i="2"/>
  <c r="D5" i="2"/>
  <c r="F44" i="2" l="1"/>
  <c r="F46" i="2"/>
  <c r="G46" i="2" s="1"/>
  <c r="H46" i="2" s="1"/>
  <c r="I46" i="2" s="1"/>
  <c r="J46" i="2" s="1"/>
  <c r="F43" i="2"/>
  <c r="J43" i="2"/>
  <c r="E42" i="2"/>
  <c r="G44" i="2"/>
  <c r="E40" i="2"/>
  <c r="F40" i="2" s="1"/>
  <c r="H32" i="4"/>
  <c r="C32" i="4"/>
  <c r="C31" i="4"/>
  <c r="D15" i="4"/>
  <c r="D8" i="4"/>
  <c r="I6" i="4"/>
  <c r="H6" i="4"/>
  <c r="G6" i="4"/>
  <c r="F6" i="4"/>
  <c r="E6" i="4"/>
  <c r="D6" i="4"/>
  <c r="I4" i="4"/>
  <c r="I5" i="4" s="1"/>
  <c r="H4" i="4"/>
  <c r="H5" i="4" s="1"/>
  <c r="F4" i="4"/>
  <c r="F5" i="4" s="1"/>
  <c r="D4" i="4"/>
  <c r="D5" i="4" s="1"/>
  <c r="H21" i="4" l="1"/>
  <c r="I21" i="4"/>
  <c r="G4" i="4"/>
  <c r="G5" i="4" s="1"/>
  <c r="F42" i="2"/>
  <c r="G42" i="2" s="1"/>
  <c r="H42" i="2" s="1"/>
  <c r="I42" i="2" s="1"/>
  <c r="J42" i="2" s="1"/>
  <c r="G40" i="2"/>
  <c r="H40" i="2" s="1"/>
  <c r="I40" i="2" s="1"/>
  <c r="J40" i="2" s="1"/>
  <c r="H44" i="2"/>
  <c r="J6" i="4"/>
  <c r="J21" i="4" l="1"/>
  <c r="I44" i="2"/>
  <c r="E4" i="4" l="1"/>
  <c r="J44" i="2"/>
  <c r="E5" i="4" l="1"/>
  <c r="J4" i="4"/>
  <c r="G48" i="2"/>
  <c r="I48" i="2"/>
  <c r="E48" i="2"/>
  <c r="F48" i="2"/>
  <c r="H48" i="2"/>
  <c r="J48" i="2"/>
  <c r="J56" i="2"/>
  <c r="J5" i="4" l="1"/>
  <c r="I68" i="4" s="1"/>
  <c r="I14" i="2"/>
  <c r="J49" i="2"/>
  <c r="E14" i="2"/>
  <c r="F50" i="2"/>
  <c r="F49" i="2"/>
  <c r="H14" i="2"/>
  <c r="I49" i="2"/>
  <c r="G14" i="2"/>
  <c r="H49" i="2"/>
  <c r="E50" i="2"/>
  <c r="E49" i="2"/>
  <c r="F14" i="2"/>
  <c r="G50" i="2"/>
  <c r="G49" i="2"/>
  <c r="D61" i="4" l="1"/>
  <c r="D62" i="4" s="1"/>
  <c r="F61" i="4"/>
  <c r="F62" i="4" s="1"/>
  <c r="H61" i="4"/>
  <c r="H62" i="4" s="1"/>
  <c r="E61" i="4"/>
  <c r="E62" i="4" s="1"/>
  <c r="G61" i="4"/>
  <c r="G62" i="4" s="1"/>
  <c r="I61" i="4"/>
  <c r="I62" i="4" s="1"/>
  <c r="I75" i="4"/>
  <c r="I7" i="4" s="1"/>
  <c r="I14" i="4" s="1"/>
  <c r="I16" i="4" s="1"/>
  <c r="I23" i="4" s="1"/>
  <c r="I24" i="4" s="1"/>
  <c r="G7" i="4"/>
  <c r="G14" i="4" s="1"/>
  <c r="H7" i="4"/>
  <c r="H14" i="4" s="1"/>
  <c r="H16" i="4" s="1"/>
  <c r="H23" i="4" s="1"/>
  <c r="H24" i="4" s="1"/>
  <c r="D7" i="4"/>
  <c r="F13" i="2"/>
  <c r="I13" i="2"/>
  <c r="F52" i="2"/>
  <c r="H52" i="2"/>
  <c r="G53" i="2" s="1"/>
  <c r="I53" i="2" s="1"/>
  <c r="D14" i="2" s="1"/>
  <c r="D16" i="2" s="1"/>
  <c r="H13" i="2"/>
  <c r="G13" i="2"/>
  <c r="E13" i="2"/>
  <c r="D13" i="2"/>
  <c r="F7" i="4" l="1"/>
  <c r="F14" i="4" s="1"/>
  <c r="E7" i="4"/>
  <c r="E14" i="4" s="1"/>
  <c r="G8" i="4"/>
  <c r="G9" i="4" s="1"/>
  <c r="G10" i="4" s="1"/>
  <c r="J24" i="4"/>
  <c r="D14" i="4"/>
  <c r="D16" i="4" s="1"/>
  <c r="G11" i="4"/>
  <c r="G12" i="4" s="1"/>
  <c r="F13" i="4"/>
  <c r="H8" i="4"/>
  <c r="I8" i="4"/>
  <c r="D18" i="2"/>
  <c r="E15" i="2"/>
  <c r="E16" i="2" s="1"/>
  <c r="E18" i="2" s="1"/>
  <c r="J13" i="2"/>
  <c r="F8" i="4" l="1"/>
  <c r="J7" i="4"/>
  <c r="D18" i="4"/>
  <c r="E15" i="4"/>
  <c r="E16" i="4" s="1"/>
  <c r="G13" i="4"/>
  <c r="I13" i="4"/>
  <c r="H13" i="4"/>
  <c r="D13" i="4"/>
  <c r="E13" i="4"/>
  <c r="F15" i="2"/>
  <c r="F16" i="2" s="1"/>
  <c r="F18" i="2" s="1"/>
  <c r="I9" i="4"/>
  <c r="I11" i="4"/>
  <c r="J14" i="4"/>
  <c r="F11" i="4"/>
  <c r="F12" i="4" s="1"/>
  <c r="F9" i="4"/>
  <c r="F10" i="4" s="1"/>
  <c r="H11" i="4"/>
  <c r="H12" i="4" s="1"/>
  <c r="H9" i="4"/>
  <c r="H10" i="4" s="1"/>
  <c r="E18" i="4" l="1"/>
  <c r="F15" i="4"/>
  <c r="F16" i="4" s="1"/>
  <c r="J13" i="4"/>
  <c r="G15" i="2"/>
  <c r="G16" i="2" s="1"/>
  <c r="G18" i="2" s="1"/>
  <c r="I12" i="4"/>
  <c r="I10" i="4"/>
  <c r="F18" i="4" l="1"/>
  <c r="F26" i="4" s="1"/>
  <c r="G15" i="4"/>
  <c r="H15" i="2"/>
  <c r="H16" i="2" s="1"/>
  <c r="H18" i="2"/>
  <c r="I15" i="2"/>
  <c r="I16" i="2" s="1"/>
  <c r="I18" i="2" s="1"/>
  <c r="G16" i="4" l="1"/>
  <c r="G18" i="4" s="1"/>
  <c r="J18" i="4" s="1"/>
  <c r="J15" i="4"/>
  <c r="J18" i="2"/>
  <c r="J26" i="2" s="1"/>
  <c r="I31" i="4" l="1"/>
  <c r="D11" i="4"/>
  <c r="D12" i="4" s="1"/>
  <c r="H31" i="4"/>
  <c r="D9" i="4"/>
  <c r="D10" i="4" s="1"/>
  <c r="D26" i="4" s="1"/>
  <c r="E8" i="4"/>
  <c r="E11" i="4" s="1"/>
  <c r="K24" i="4" l="1"/>
  <c r="J11" i="4"/>
  <c r="E12" i="4"/>
  <c r="J12" i="4" s="1"/>
  <c r="J8" i="4"/>
  <c r="E9" i="4"/>
  <c r="G26" i="4" l="1"/>
  <c r="J9" i="4"/>
  <c r="E10" i="4"/>
  <c r="I26" i="4"/>
  <c r="H26" i="4"/>
  <c r="J10" i="4" l="1"/>
  <c r="E26" i="4"/>
  <c r="J26" i="4" l="1"/>
  <c r="I74" i="4"/>
</calcChain>
</file>

<file path=xl/sharedStrings.xml><?xml version="1.0" encoding="utf-8"?>
<sst xmlns="http://schemas.openxmlformats.org/spreadsheetml/2006/main" count="189" uniqueCount="75">
  <si>
    <t>Días</t>
  </si>
  <si>
    <t>Unidades/Trabajador</t>
  </si>
  <si>
    <t>Demanda</t>
  </si>
  <si>
    <t>Trabajadores Necesarios</t>
  </si>
  <si>
    <t>Trabajadores Disponibles</t>
  </si>
  <si>
    <t>Trabajadores Contratados</t>
  </si>
  <si>
    <t>Costo de Contratación</t>
  </si>
  <si>
    <t>Trabajadores Despedidos</t>
  </si>
  <si>
    <t>Costo de Despido</t>
  </si>
  <si>
    <t>Costo de Mano de Obra</t>
  </si>
  <si>
    <t>Unidades Producidas</t>
  </si>
  <si>
    <t>Inventario Inicial</t>
  </si>
  <si>
    <t>Inventario Neto</t>
  </si>
  <si>
    <t>Reserva de Seguridad</t>
  </si>
  <si>
    <t>Costo de Almacenaje</t>
  </si>
  <si>
    <t>Costo de Ordenes Atrasadas</t>
  </si>
  <si>
    <t>Horas Extras</t>
  </si>
  <si>
    <t>Costo de Horas Extras</t>
  </si>
  <si>
    <t>Costo de Materiales</t>
  </si>
  <si>
    <t>Unidades Subcontratadas</t>
  </si>
  <si>
    <t>Costo de Unidades Subcontratadas</t>
  </si>
  <si>
    <t>Costo Total</t>
  </si>
  <si>
    <t xml:space="preserve">Producción: </t>
  </si>
  <si>
    <t>Unidades/Trabajador/Día</t>
  </si>
  <si>
    <t>Costo de Contratación:</t>
  </si>
  <si>
    <t>/Trabajador</t>
  </si>
  <si>
    <t>Costo de Almacenaje:</t>
  </si>
  <si>
    <t>/Unidades/Mes</t>
  </si>
  <si>
    <t>Horas Extras:</t>
  </si>
  <si>
    <t>Hora Normal:</t>
  </si>
  <si>
    <t>Salarios y Beneficios:</t>
  </si>
  <si>
    <t>Trabajador/Día</t>
  </si>
  <si>
    <t>Costo de Despido:</t>
  </si>
  <si>
    <t>/Unidad/Mes</t>
  </si>
  <si>
    <t>Costo de Ordenes Atrasadas:</t>
  </si>
  <si>
    <t>Horas Nocturnas:</t>
  </si>
  <si>
    <t>Costo Unitario Subcontratadas:</t>
  </si>
  <si>
    <t>/Unidad/mes</t>
  </si>
  <si>
    <t xml:space="preserve">PLAN:  </t>
  </si>
  <si>
    <t xml:space="preserve">PLAN: </t>
  </si>
  <si>
    <t>Total</t>
  </si>
  <si>
    <t>CONSERVADOR</t>
  </si>
  <si>
    <t xml:space="preserve">            PLAN PRODUCCIÓN HORAS EXTRAS  C</t>
  </si>
  <si>
    <t>Máximo Hr Ext. Mes</t>
  </si>
  <si>
    <t>Max Hr Ext Año</t>
  </si>
  <si>
    <t>Costo Unitario Materiales:</t>
  </si>
  <si>
    <t>Porcetaje de Reserva:</t>
  </si>
  <si>
    <t xml:space="preserve">  </t>
  </si>
  <si>
    <t>DATOS</t>
  </si>
  <si>
    <t>Días/Mes</t>
  </si>
  <si>
    <t>Pronostico de demanda</t>
  </si>
  <si>
    <t>Suma acumulada dias</t>
  </si>
  <si>
    <t>Unidades trabajador</t>
  </si>
  <si>
    <t>Suma de unidades trabajador</t>
  </si>
  <si>
    <t>Suma Acumulada de la Demanda</t>
  </si>
  <si>
    <t>Suma acumulada de reserva seg</t>
  </si>
  <si>
    <t>Numero de Trabajadores</t>
  </si>
  <si>
    <t>Unidades faltantes</t>
  </si>
  <si>
    <t>Unidades Sobrantes</t>
  </si>
  <si>
    <t>RESULTADOS</t>
  </si>
  <si>
    <t>trabajo en horas</t>
  </si>
  <si>
    <t>costo hora normal</t>
  </si>
  <si>
    <t>costo hora nocturna</t>
  </si>
  <si>
    <t>Costo mano obra diurno (11-7)</t>
  </si>
  <si>
    <t>Costo mano obra mixto (3-11)</t>
  </si>
  <si>
    <t>Trabajadores disponibles al 1º periodo</t>
  </si>
  <si>
    <t>Inventario inicial</t>
  </si>
  <si>
    <t>trabajadores a reducir</t>
  </si>
  <si>
    <t>Reserva de seguridad</t>
  </si>
  <si>
    <t>producir</t>
  </si>
  <si>
    <t>Trabajadores descanso</t>
  </si>
  <si>
    <t>Total Trabajadores</t>
  </si>
  <si>
    <t>Trabajadores 7-3</t>
  </si>
  <si>
    <t>Trabajadores 3-11</t>
  </si>
  <si>
    <t>Trabajadores 11-7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</si>
</sst>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;[Red]0"/>
    <numFmt numFmtId="167" formatCode="_ [$Bs-200A]\ * #,##0.00_ ;_ [$Bs-200A]\ * \-#,##0.00_ ;_ [$Bs-200A]\ * &quot;-&quot;??_ ;_ @_ "/>
    <numFmt numFmtId="168" formatCode="_ &quot;Bs&quot;\ * #,##0.00_ ;_ &quot;Bs&quot;\ * \-#,##0.00_ ;_ &quot;Bs&quot;\ * &quot;-&quot;??_ ;_ @_ "/>
    <numFmt numFmtId="169" formatCode="_ * #,##0_ ;_ * \-#,##0_ ;_ * &quot;-&quot;??_ ;_ @_ "/>
    <numFmt numFmtId="170" formatCode="#,##0.00_ ;[Red]\-#,##0.00\ 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4" xfId="0" quotePrefix="1" applyFont="1" applyBorder="1" applyAlignment="1">
      <alignment horizontal="right"/>
    </xf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/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/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/>
    <xf numFmtId="3" fontId="4" fillId="0" borderId="4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/>
    <xf numFmtId="1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0" xfId="0" applyFont="1" applyFill="1" applyProtection="1"/>
    <xf numFmtId="0" fontId="0" fillId="0" borderId="0" xfId="0" applyProtection="1"/>
    <xf numFmtId="2" fontId="3" fillId="2" borderId="0" xfId="0" applyNumberFormat="1" applyFont="1" applyFill="1" applyProtection="1"/>
    <xf numFmtId="43" fontId="3" fillId="2" borderId="0" xfId="0" applyNumberFormat="1" applyFont="1" applyFill="1" applyProtection="1"/>
    <xf numFmtId="0" fontId="3" fillId="2" borderId="0" xfId="0" applyFont="1" applyFill="1" applyBorder="1" applyProtection="1"/>
    <xf numFmtId="0" fontId="0" fillId="0" borderId="0" xfId="0" applyBorder="1" applyProtection="1"/>
    <xf numFmtId="167" fontId="3" fillId="2" borderId="0" xfId="0" applyNumberFormat="1" applyFont="1" applyFill="1" applyProtection="1"/>
    <xf numFmtId="2" fontId="0" fillId="0" borderId="0" xfId="0" applyNumberFormat="1" applyProtection="1"/>
    <xf numFmtId="0" fontId="3" fillId="0" borderId="0" xfId="0" applyFont="1" applyProtection="1"/>
    <xf numFmtId="0" fontId="1" fillId="3" borderId="0" xfId="0" applyFont="1" applyFill="1" applyProtection="1"/>
    <xf numFmtId="0" fontId="0" fillId="2" borderId="0" xfId="0" applyFill="1" applyProtection="1"/>
    <xf numFmtId="0" fontId="1" fillId="0" borderId="3" xfId="0" applyFont="1" applyFill="1" applyBorder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Fill="1" applyBorder="1" applyProtection="1"/>
    <xf numFmtId="0" fontId="6" fillId="2" borderId="0" xfId="0" applyFont="1" applyFill="1" applyBorder="1" applyProtection="1"/>
    <xf numFmtId="165" fontId="3" fillId="0" borderId="1" xfId="1" applyFont="1" applyFill="1" applyBorder="1" applyAlignment="1" applyProtection="1">
      <alignment horizontal="center"/>
    </xf>
    <xf numFmtId="165" fontId="3" fillId="0" borderId="1" xfId="1" applyFont="1" applyFill="1" applyBorder="1" applyAlignment="1" applyProtection="1"/>
    <xf numFmtId="165" fontId="3" fillId="0" borderId="4" xfId="1" applyFont="1" applyFill="1" applyBorder="1" applyAlignment="1" applyProtection="1"/>
    <xf numFmtId="165" fontId="3" fillId="0" borderId="4" xfId="1" applyFont="1" applyFill="1" applyBorder="1" applyAlignment="1" applyProtection="1">
      <alignment horizontal="center"/>
    </xf>
    <xf numFmtId="170" fontId="3" fillId="0" borderId="1" xfId="1" applyNumberFormat="1" applyFon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4" xfId="0" applyFont="1" applyFill="1" applyBorder="1" applyProtection="1"/>
    <xf numFmtId="165" fontId="3" fillId="0" borderId="1" xfId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Protection="1"/>
    <xf numFmtId="0" fontId="1" fillId="0" borderId="10" xfId="0" applyFont="1" applyFill="1" applyBorder="1" applyProtection="1"/>
    <xf numFmtId="0" fontId="1" fillId="0" borderId="1" xfId="0" applyFont="1" applyFill="1" applyBorder="1" applyProtection="1"/>
    <xf numFmtId="0" fontId="1" fillId="0" borderId="11" xfId="0" applyFont="1" applyFill="1" applyBorder="1" applyProtection="1"/>
    <xf numFmtId="0" fontId="1" fillId="0" borderId="9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right"/>
    </xf>
    <xf numFmtId="9" fontId="0" fillId="0" borderId="3" xfId="0" applyNumberFormat="1" applyBorder="1"/>
    <xf numFmtId="170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4" fillId="0" borderId="4" xfId="0" applyNumberFormat="1" applyFont="1" applyBorder="1" applyAlignment="1">
      <alignment horizontal="center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165" fontId="3" fillId="0" borderId="15" xfId="1" applyNumberFormat="1" applyFont="1" applyFill="1" applyBorder="1" applyAlignment="1" applyProtection="1">
      <alignment horizontal="left" indent="2"/>
      <protection locked="0"/>
    </xf>
    <xf numFmtId="0" fontId="0" fillId="0" borderId="0" xfId="0" applyFill="1" applyProtection="1"/>
    <xf numFmtId="0" fontId="3" fillId="0" borderId="13" xfId="0" applyFont="1" applyFill="1" applyBorder="1" applyProtection="1"/>
    <xf numFmtId="0" fontId="3" fillId="0" borderId="14" xfId="0" applyFont="1" applyFill="1" applyBorder="1" applyProtection="1"/>
    <xf numFmtId="0" fontId="3" fillId="0" borderId="14" xfId="0" applyFont="1" applyFill="1" applyBorder="1" applyAlignment="1" applyProtection="1">
      <alignment horizontal="center"/>
    </xf>
    <xf numFmtId="1" fontId="1" fillId="0" borderId="15" xfId="0" applyNumberFormat="1" applyFont="1" applyFill="1" applyBorder="1" applyAlignment="1" applyProtection="1">
      <alignment horizontal="center"/>
    </xf>
    <xf numFmtId="165" fontId="1" fillId="0" borderId="17" xfId="1" applyNumberFormat="1" applyFont="1" applyFill="1" applyBorder="1" applyAlignment="1" applyProtection="1">
      <alignment horizontal="left" indent="2"/>
      <protection locked="0"/>
    </xf>
    <xf numFmtId="0" fontId="3" fillId="0" borderId="16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" fontId="1" fillId="0" borderId="17" xfId="0" applyNumberFormat="1" applyFont="1" applyFill="1" applyBorder="1" applyAlignment="1" applyProtection="1">
      <alignment horizontal="center"/>
    </xf>
    <xf numFmtId="165" fontId="3" fillId="0" borderId="17" xfId="1" applyNumberFormat="1" applyFont="1" applyFill="1" applyBorder="1" applyAlignment="1" applyProtection="1">
      <alignment horizontal="left" indent="2"/>
      <protection locked="0"/>
    </xf>
    <xf numFmtId="0" fontId="1" fillId="0" borderId="16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Protection="1"/>
    <xf numFmtId="0" fontId="3" fillId="0" borderId="12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165" fontId="3" fillId="0" borderId="19" xfId="1" applyNumberFormat="1" applyFont="1" applyFill="1" applyBorder="1" applyAlignment="1" applyProtection="1">
      <alignment horizontal="left" indent="2"/>
      <protection locked="0"/>
    </xf>
    <xf numFmtId="0" fontId="1" fillId="0" borderId="19" xfId="0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left" indent="2"/>
      <protection locked="0"/>
    </xf>
    <xf numFmtId="165" fontId="1" fillId="0" borderId="0" xfId="1" applyNumberFormat="1" applyFont="1" applyFill="1" applyBorder="1" applyAlignment="1" applyProtection="1">
      <alignment horizontal="left" indent="2"/>
      <protection locked="0"/>
    </xf>
    <xf numFmtId="0" fontId="3" fillId="0" borderId="16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Protection="1"/>
    <xf numFmtId="2" fontId="3" fillId="0" borderId="2" xfId="0" applyNumberFormat="1" applyFont="1" applyFill="1" applyBorder="1" applyProtection="1"/>
    <xf numFmtId="2" fontId="3" fillId="0" borderId="4" xfId="0" applyNumberFormat="1" applyFont="1" applyFill="1" applyBorder="1" applyProtection="1"/>
    <xf numFmtId="1" fontId="1" fillId="0" borderId="1" xfId="0" applyNumberFormat="1" applyFont="1" applyFill="1" applyBorder="1" applyAlignment="1" applyProtection="1">
      <alignment horizontal="center"/>
    </xf>
    <xf numFmtId="2" fontId="1" fillId="0" borderId="4" xfId="0" applyNumberFormat="1" applyFont="1" applyFill="1" applyBorder="1" applyAlignment="1" applyProtection="1">
      <alignment horizontal="center"/>
    </xf>
    <xf numFmtId="1" fontId="3" fillId="0" borderId="2" xfId="0" applyNumberFormat="1" applyFont="1" applyFill="1" applyBorder="1" applyAlignment="1" applyProtection="1">
      <alignment horizontal="center"/>
    </xf>
    <xf numFmtId="2" fontId="3" fillId="0" borderId="5" xfId="0" applyNumberFormat="1" applyFont="1" applyFill="1" applyBorder="1" applyProtection="1"/>
    <xf numFmtId="2" fontId="3" fillId="0" borderId="6" xfId="0" applyNumberFormat="1" applyFont="1" applyFill="1" applyBorder="1" applyProtection="1"/>
    <xf numFmtId="165" fontId="3" fillId="0" borderId="4" xfId="1" applyFont="1" applyFill="1" applyBorder="1" applyAlignment="1" applyProtection="1">
      <alignment horizontal="right"/>
    </xf>
    <xf numFmtId="165" fontId="3" fillId="0" borderId="1" xfId="1" applyFont="1" applyFill="1" applyBorder="1" applyAlignment="1" applyProtection="1">
      <alignment horizontal="right"/>
    </xf>
    <xf numFmtId="1" fontId="3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Protection="1"/>
    <xf numFmtId="2" fontId="1" fillId="0" borderId="1" xfId="0" applyNumberFormat="1" applyFont="1" applyFill="1" applyBorder="1" applyProtection="1"/>
    <xf numFmtId="165" fontId="1" fillId="0" borderId="1" xfId="1" applyFont="1" applyFill="1" applyBorder="1" applyAlignment="1" applyProtection="1">
      <alignment horizontal="right"/>
    </xf>
    <xf numFmtId="2" fontId="1" fillId="0" borderId="5" xfId="0" applyNumberFormat="1" applyFont="1" applyFill="1" applyBorder="1" applyProtection="1"/>
    <xf numFmtId="165" fontId="1" fillId="0" borderId="4" xfId="1" applyFont="1" applyFill="1" applyBorder="1" applyAlignment="1" applyProtection="1">
      <alignment horizontal="right"/>
    </xf>
    <xf numFmtId="2" fontId="1" fillId="0" borderId="2" xfId="0" applyNumberFormat="1" applyFont="1" applyFill="1" applyBorder="1" applyProtection="1"/>
    <xf numFmtId="1" fontId="3" fillId="0" borderId="3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Protection="1"/>
    <xf numFmtId="2" fontId="3" fillId="0" borderId="3" xfId="0" applyNumberFormat="1" applyFont="1" applyFill="1" applyBorder="1" applyProtection="1"/>
    <xf numFmtId="2" fontId="1" fillId="0" borderId="3" xfId="0" applyNumberFormat="1" applyFont="1" applyFill="1" applyBorder="1" applyAlignment="1" applyProtection="1">
      <alignment horizontal="right"/>
    </xf>
    <xf numFmtId="1" fontId="1" fillId="0" borderId="3" xfId="0" applyNumberFormat="1" applyFont="1" applyFill="1" applyBorder="1" applyAlignment="1" applyProtection="1">
      <alignment horizontal="right"/>
    </xf>
    <xf numFmtId="166" fontId="1" fillId="0" borderId="3" xfId="0" applyNumberFormat="1" applyFont="1" applyFill="1" applyBorder="1" applyAlignment="1" applyProtection="1">
      <alignment horizontal="right"/>
    </xf>
    <xf numFmtId="167" fontId="1" fillId="0" borderId="4" xfId="1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2" fontId="3" fillId="0" borderId="3" xfId="0" applyNumberFormat="1" applyFont="1" applyFill="1" applyBorder="1" applyAlignment="1" applyProtection="1">
      <alignment horizontal="center"/>
      <protection locked="0"/>
    </xf>
    <xf numFmtId="167" fontId="3" fillId="0" borderId="3" xfId="0" applyNumberFormat="1" applyFont="1" applyFill="1" applyBorder="1" applyAlignment="1" applyProtection="1">
      <alignment horizontal="center"/>
      <protection locked="0"/>
    </xf>
    <xf numFmtId="167" fontId="3" fillId="0" borderId="3" xfId="2" applyNumberFormat="1" applyFont="1" applyFill="1" applyBorder="1" applyAlignment="1" applyProtection="1">
      <alignment horizontal="center"/>
      <protection locked="0"/>
    </xf>
    <xf numFmtId="168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Protection="1"/>
    <xf numFmtId="9" fontId="3" fillId="0" borderId="3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5" fontId="6" fillId="0" borderId="1" xfId="1" applyFont="1" applyFill="1" applyBorder="1" applyAlignment="1" applyProtection="1">
      <alignment horizontal="center"/>
    </xf>
    <xf numFmtId="165" fontId="6" fillId="0" borderId="1" xfId="1" applyFont="1" applyFill="1" applyBorder="1" applyAlignment="1" applyProtection="1"/>
    <xf numFmtId="165" fontId="6" fillId="0" borderId="4" xfId="1" applyFont="1" applyFill="1" applyBorder="1" applyAlignment="1" applyProtection="1"/>
    <xf numFmtId="165" fontId="6" fillId="0" borderId="4" xfId="1" applyFont="1" applyFill="1" applyBorder="1" applyAlignment="1" applyProtection="1">
      <alignment horizontal="center"/>
    </xf>
    <xf numFmtId="170" fontId="6" fillId="0" borderId="1" xfId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5" fontId="3" fillId="0" borderId="2" xfId="1" applyFont="1" applyFill="1" applyBorder="1" applyAlignment="1" applyProtection="1">
      <alignment horizontal="center"/>
      <protection locked="0"/>
    </xf>
    <xf numFmtId="165" fontId="3" fillId="0" borderId="2" xfId="1" applyFont="1" applyFill="1" applyBorder="1" applyAlignment="1" applyProtection="1">
      <alignment horizontal="center"/>
    </xf>
    <xf numFmtId="165" fontId="6" fillId="0" borderId="2" xfId="1" applyFont="1" applyFill="1" applyBorder="1" applyAlignment="1" applyProtection="1">
      <alignment horizontal="center"/>
    </xf>
    <xf numFmtId="165" fontId="6" fillId="0" borderId="2" xfId="1" applyFont="1" applyFill="1" applyBorder="1" applyAlignment="1" applyProtection="1"/>
    <xf numFmtId="165" fontId="6" fillId="0" borderId="3" xfId="1" applyFont="1" applyFill="1" applyBorder="1" applyAlignment="1" applyProtection="1">
      <alignment horizontal="center"/>
    </xf>
    <xf numFmtId="170" fontId="6" fillId="0" borderId="2" xfId="1" applyNumberFormat="1" applyFon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2" borderId="0" xfId="0" applyFill="1" applyBorder="1" applyProtection="1"/>
    <xf numFmtId="3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43" fontId="1" fillId="0" borderId="17" xfId="0" applyNumberFormat="1" applyFont="1" applyFill="1" applyBorder="1" applyAlignment="1" applyProtection="1">
      <alignment horizontal="center"/>
    </xf>
    <xf numFmtId="165" fontId="8" fillId="0" borderId="4" xfId="1" applyFont="1" applyFill="1" applyBorder="1" applyAlignment="1" applyProtection="1">
      <alignment horizontal="center"/>
    </xf>
    <xf numFmtId="165" fontId="1" fillId="0" borderId="0" xfId="1" applyFont="1" applyFill="1" applyBorder="1" applyAlignment="1" applyProtection="1">
      <alignment horizontal="right"/>
    </xf>
    <xf numFmtId="167" fontId="9" fillId="0" borderId="4" xfId="1" applyNumberFormat="1" applyFont="1" applyFill="1" applyBorder="1" applyAlignment="1" applyProtection="1">
      <alignment horizontal="right"/>
    </xf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Fill="1" applyBorder="1" applyAlignment="1" applyProtection="1">
      <alignment horizontal="center" readingOrder="1"/>
    </xf>
    <xf numFmtId="0" fontId="1" fillId="0" borderId="4" xfId="0" applyFont="1" applyFill="1" applyBorder="1" applyAlignment="1" applyProtection="1">
      <alignment horizontal="center" readingOrder="1"/>
    </xf>
    <xf numFmtId="169" fontId="1" fillId="0" borderId="3" xfId="0" applyNumberFormat="1" applyFont="1" applyFill="1" applyBorder="1" applyAlignment="1" applyProtection="1">
      <alignment horizontal="left"/>
    </xf>
    <xf numFmtId="169" fontId="1" fillId="0" borderId="4" xfId="0" applyNumberFormat="1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" fillId="0" borderId="3" xfId="0" quotePrefix="1" applyFont="1" applyFill="1" applyBorder="1" applyAlignment="1" applyProtection="1">
      <alignment readingOrder="1"/>
    </xf>
    <xf numFmtId="0" fontId="1" fillId="0" borderId="4" xfId="0" quotePrefix="1" applyFont="1" applyFill="1" applyBorder="1" applyAlignment="1" applyProtection="1">
      <alignment readingOrder="1"/>
    </xf>
    <xf numFmtId="0" fontId="1" fillId="0" borderId="3" xfId="0" quotePrefix="1" applyFont="1" applyFill="1" applyBorder="1" applyAlignment="1" applyProtection="1">
      <alignment horizontal="left"/>
    </xf>
    <xf numFmtId="0" fontId="1" fillId="0" borderId="4" xfId="0" quotePrefix="1" applyFont="1" applyFill="1" applyBorder="1" applyAlignment="1" applyProtection="1">
      <alignment horizontal="left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3" xfId="0" quotePrefix="1" applyFont="1" applyFill="1" applyBorder="1" applyAlignment="1" applyProtection="1">
      <alignment horizontal="left" readingOrder="1"/>
    </xf>
    <xf numFmtId="0" fontId="1" fillId="0" borderId="4" xfId="0" quotePrefix="1" applyFont="1" applyFill="1" applyBorder="1" applyAlignment="1" applyProtection="1">
      <alignment horizontal="left" readingOrder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smary\Flaca%20PC\Laboratorio%20Veronique\Planeacion%20Agregada\DSD_2010_I_L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_faltante_A"/>
      <sheetName val="horas extras_A"/>
      <sheetName val="sin_faltante_B"/>
      <sheetName val="horas extras_B"/>
      <sheetName val="sin_faltante_C"/>
      <sheetName val="horas extras_C"/>
      <sheetName val="sin_faltante_D"/>
      <sheetName val="horas extras_D"/>
    </sheetNames>
    <sheetDataSet>
      <sheetData sheetId="0"/>
      <sheetData sheetId="1"/>
      <sheetData sheetId="2"/>
      <sheetData sheetId="3"/>
      <sheetData sheetId="4">
        <row r="30">
          <cell r="H30">
            <v>49</v>
          </cell>
        </row>
        <row r="32">
          <cell r="H32">
            <v>36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D17" sqref="D17"/>
    </sheetView>
  </sheetViews>
  <sheetFormatPr baseColWidth="10" defaultRowHeight="13.2" x14ac:dyDescent="0.25"/>
  <cols>
    <col min="1" max="1" width="3.6640625" customWidth="1"/>
    <col min="2" max="2" width="33.109375" bestFit="1" customWidth="1"/>
    <col min="3" max="9" width="13.5546875" customWidth="1"/>
  </cols>
  <sheetData>
    <row r="1" spans="1:9" ht="15.6" x14ac:dyDescent="0.3">
      <c r="B1" s="5" t="s">
        <v>38</v>
      </c>
    </row>
    <row r="2" spans="1:9" ht="15" customHeight="1" x14ac:dyDescent="0.25"/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3">
        <v>1</v>
      </c>
      <c r="B4" s="2" t="s">
        <v>0</v>
      </c>
      <c r="C4" s="2"/>
      <c r="D4" s="2"/>
      <c r="E4" s="2"/>
      <c r="F4" s="2"/>
      <c r="G4" s="2"/>
      <c r="H4" s="2"/>
      <c r="I4" s="2"/>
    </row>
    <row r="5" spans="1:9" ht="15" customHeight="1" x14ac:dyDescent="0.25">
      <c r="A5" s="3">
        <v>2</v>
      </c>
      <c r="B5" s="2" t="s">
        <v>1</v>
      </c>
      <c r="C5" s="2"/>
      <c r="D5" s="2"/>
      <c r="E5" s="2"/>
      <c r="F5" s="2"/>
      <c r="G5" s="2"/>
      <c r="H5" s="2"/>
      <c r="I5" s="2"/>
    </row>
    <row r="6" spans="1:9" ht="15" customHeight="1" x14ac:dyDescent="0.25">
      <c r="A6" s="3">
        <v>3</v>
      </c>
      <c r="B6" s="2" t="s">
        <v>2</v>
      </c>
      <c r="C6" s="2"/>
      <c r="D6" s="2"/>
      <c r="E6" s="2"/>
      <c r="F6" s="2"/>
      <c r="G6" s="2"/>
      <c r="H6" s="2"/>
      <c r="I6" s="2"/>
    </row>
    <row r="7" spans="1:9" ht="15" customHeight="1" x14ac:dyDescent="0.25">
      <c r="A7" s="3">
        <v>4</v>
      </c>
      <c r="B7" s="2" t="s">
        <v>3</v>
      </c>
      <c r="C7" s="2"/>
      <c r="D7" s="2"/>
      <c r="E7" s="2"/>
      <c r="F7" s="2"/>
      <c r="G7" s="2"/>
      <c r="H7" s="2"/>
      <c r="I7" s="2"/>
    </row>
    <row r="8" spans="1:9" ht="15" customHeight="1" x14ac:dyDescent="0.25">
      <c r="A8" s="3">
        <v>5</v>
      </c>
      <c r="B8" s="2" t="s">
        <v>4</v>
      </c>
      <c r="C8" s="2"/>
      <c r="D8" s="2"/>
      <c r="E8" s="2"/>
      <c r="F8" s="2"/>
      <c r="G8" s="2"/>
      <c r="H8" s="2"/>
      <c r="I8" s="2"/>
    </row>
    <row r="9" spans="1:9" ht="15" customHeight="1" x14ac:dyDescent="0.25">
      <c r="A9" s="3">
        <v>6</v>
      </c>
      <c r="B9" s="2" t="s">
        <v>5</v>
      </c>
      <c r="C9" s="2"/>
      <c r="D9" s="2"/>
      <c r="E9" s="2"/>
      <c r="F9" s="2"/>
      <c r="G9" s="2"/>
      <c r="H9" s="2"/>
      <c r="I9" s="2"/>
    </row>
    <row r="10" spans="1:9" ht="15" customHeight="1" x14ac:dyDescent="0.25">
      <c r="A10" s="3">
        <v>7</v>
      </c>
      <c r="B10" s="4" t="s">
        <v>6</v>
      </c>
      <c r="C10" s="2"/>
      <c r="D10" s="2"/>
      <c r="E10" s="2"/>
      <c r="F10" s="2"/>
      <c r="G10" s="2"/>
      <c r="H10" s="2"/>
      <c r="I10" s="2"/>
    </row>
    <row r="11" spans="1:9" ht="15" customHeight="1" x14ac:dyDescent="0.25">
      <c r="A11" s="3">
        <v>8</v>
      </c>
      <c r="B11" s="2" t="s">
        <v>7</v>
      </c>
      <c r="C11" s="2"/>
      <c r="D11" s="2"/>
      <c r="E11" s="2"/>
      <c r="F11" s="2"/>
      <c r="G11" s="2"/>
      <c r="H11" s="2"/>
      <c r="I11" s="2"/>
    </row>
    <row r="12" spans="1:9" ht="15" customHeight="1" x14ac:dyDescent="0.25">
      <c r="A12" s="3">
        <v>9</v>
      </c>
      <c r="B12" s="4" t="s">
        <v>8</v>
      </c>
      <c r="C12" s="2"/>
      <c r="D12" s="2"/>
      <c r="E12" s="2"/>
      <c r="F12" s="2"/>
      <c r="G12" s="2"/>
      <c r="H12" s="2"/>
      <c r="I12" s="2"/>
    </row>
    <row r="13" spans="1:9" ht="15" customHeight="1" x14ac:dyDescent="0.25">
      <c r="A13" s="3">
        <v>10</v>
      </c>
      <c r="B13" s="4" t="s">
        <v>9</v>
      </c>
      <c r="C13" s="2"/>
      <c r="D13" s="2"/>
      <c r="E13" s="2"/>
      <c r="F13" s="2"/>
      <c r="G13" s="2"/>
      <c r="H13" s="2"/>
      <c r="I13" s="2"/>
    </row>
    <row r="14" spans="1:9" ht="15" customHeight="1" x14ac:dyDescent="0.25">
      <c r="A14" s="3">
        <v>11</v>
      </c>
      <c r="B14" s="2" t="s">
        <v>10</v>
      </c>
      <c r="C14" s="2"/>
      <c r="D14" s="2"/>
      <c r="E14" s="2"/>
      <c r="F14" s="2"/>
      <c r="G14" s="2"/>
      <c r="H14" s="2"/>
      <c r="I14" s="2"/>
    </row>
    <row r="15" spans="1:9" ht="15" customHeight="1" x14ac:dyDescent="0.25">
      <c r="A15" s="3">
        <v>12</v>
      </c>
      <c r="B15" s="2" t="s">
        <v>11</v>
      </c>
      <c r="C15" s="2"/>
      <c r="D15" s="2"/>
      <c r="E15" s="2"/>
      <c r="F15" s="2"/>
      <c r="G15" s="2"/>
      <c r="H15" s="2"/>
      <c r="I15" s="2"/>
    </row>
    <row r="16" spans="1:9" ht="15" customHeight="1" x14ac:dyDescent="0.25">
      <c r="A16" s="3">
        <v>13</v>
      </c>
      <c r="B16" s="2" t="s">
        <v>12</v>
      </c>
      <c r="C16" s="2"/>
      <c r="D16" s="2"/>
      <c r="E16" s="2"/>
      <c r="F16" s="2"/>
      <c r="G16" s="2"/>
      <c r="H16" s="2"/>
      <c r="I16" s="2"/>
    </row>
    <row r="17" spans="1:9" ht="15" customHeight="1" x14ac:dyDescent="0.25">
      <c r="A17" s="3">
        <v>14</v>
      </c>
      <c r="B17" s="2" t="s">
        <v>13</v>
      </c>
      <c r="C17" s="2"/>
      <c r="D17" s="2"/>
      <c r="E17" s="2"/>
      <c r="F17" s="2"/>
      <c r="G17" s="2"/>
      <c r="H17" s="2"/>
      <c r="I17" s="2"/>
    </row>
    <row r="18" spans="1:9" ht="15" customHeight="1" x14ac:dyDescent="0.25">
      <c r="A18" s="3">
        <v>15</v>
      </c>
      <c r="B18" s="4" t="s">
        <v>14</v>
      </c>
      <c r="C18" s="2"/>
      <c r="D18" s="2"/>
      <c r="E18" s="2"/>
      <c r="F18" s="2"/>
      <c r="G18" s="2"/>
      <c r="H18" s="2"/>
      <c r="I18" s="2"/>
    </row>
    <row r="19" spans="1:9" ht="15" customHeight="1" x14ac:dyDescent="0.25">
      <c r="A19" s="3">
        <v>16</v>
      </c>
      <c r="B19" s="4" t="s">
        <v>15</v>
      </c>
      <c r="C19" s="2"/>
      <c r="D19" s="2"/>
      <c r="E19" s="2"/>
      <c r="F19" s="2"/>
      <c r="G19" s="2"/>
      <c r="H19" s="2"/>
      <c r="I19" s="2"/>
    </row>
    <row r="20" spans="1:9" ht="15" customHeight="1" x14ac:dyDescent="0.25">
      <c r="A20" s="3">
        <v>17</v>
      </c>
      <c r="B20" s="2" t="s">
        <v>16</v>
      </c>
      <c r="C20" s="2"/>
      <c r="D20" s="2"/>
      <c r="E20" s="2"/>
      <c r="F20" s="2"/>
      <c r="G20" s="2"/>
      <c r="H20" s="2"/>
      <c r="I20" s="2"/>
    </row>
    <row r="21" spans="1:9" ht="15" customHeight="1" x14ac:dyDescent="0.25">
      <c r="A21" s="3">
        <v>18</v>
      </c>
      <c r="B21" s="4" t="s">
        <v>17</v>
      </c>
      <c r="C21" s="2"/>
      <c r="D21" s="2"/>
      <c r="E21" s="2"/>
      <c r="F21" s="2"/>
      <c r="G21" s="2"/>
      <c r="H21" s="2"/>
      <c r="I21" s="2"/>
    </row>
    <row r="22" spans="1:9" ht="15" customHeight="1" x14ac:dyDescent="0.25">
      <c r="A22" s="3">
        <v>19</v>
      </c>
      <c r="B22" s="4" t="s">
        <v>18</v>
      </c>
      <c r="C22" s="2"/>
      <c r="D22" s="2"/>
      <c r="E22" s="2"/>
      <c r="F22" s="2"/>
      <c r="G22" s="2"/>
      <c r="H22" s="2"/>
      <c r="I22" s="2"/>
    </row>
    <row r="23" spans="1:9" ht="15" customHeight="1" x14ac:dyDescent="0.25">
      <c r="A23" s="3">
        <v>20</v>
      </c>
      <c r="B23" s="2" t="s">
        <v>19</v>
      </c>
      <c r="C23" s="2"/>
      <c r="D23" s="2"/>
      <c r="E23" s="2"/>
      <c r="F23" s="2"/>
      <c r="G23" s="2"/>
      <c r="H23" s="2"/>
      <c r="I23" s="2"/>
    </row>
    <row r="24" spans="1:9" ht="15" customHeight="1" x14ac:dyDescent="0.25">
      <c r="A24" s="3">
        <v>21</v>
      </c>
      <c r="B24" s="4" t="s">
        <v>20</v>
      </c>
      <c r="C24" s="2"/>
      <c r="D24" s="2"/>
      <c r="E24" s="2"/>
      <c r="F24" s="2"/>
      <c r="G24" s="2"/>
      <c r="H24" s="2"/>
      <c r="I24" s="2"/>
    </row>
    <row r="25" spans="1:9" ht="15" customHeight="1" x14ac:dyDescent="0.25">
      <c r="A25" s="3">
        <v>22</v>
      </c>
      <c r="B25" s="4" t="s">
        <v>21</v>
      </c>
      <c r="C25" s="2"/>
      <c r="D25" s="2"/>
      <c r="E25" s="2"/>
      <c r="F25" s="2"/>
      <c r="G25" s="2"/>
      <c r="H25" s="2"/>
      <c r="I25" s="2"/>
    </row>
    <row r="26" spans="1:9" ht="15" customHeight="1" x14ac:dyDescent="0.25"/>
    <row r="27" spans="1:9" s="1" customFormat="1" ht="15" customHeight="1" x14ac:dyDescent="0.25">
      <c r="A27" s="10" t="s">
        <v>22</v>
      </c>
      <c r="B27" s="11"/>
      <c r="C27" s="11"/>
      <c r="D27" s="12" t="s">
        <v>23</v>
      </c>
      <c r="E27" s="10" t="s">
        <v>30</v>
      </c>
      <c r="F27" s="11"/>
      <c r="G27" s="11"/>
      <c r="H27" s="11"/>
      <c r="I27" s="12" t="s">
        <v>31</v>
      </c>
    </row>
    <row r="28" spans="1:9" s="1" customFormat="1" ht="15" customHeight="1" x14ac:dyDescent="0.25">
      <c r="A28" s="10" t="s">
        <v>24</v>
      </c>
      <c r="B28" s="11"/>
      <c r="C28" s="11"/>
      <c r="D28" s="13" t="s">
        <v>25</v>
      </c>
      <c r="E28" s="10" t="s">
        <v>32</v>
      </c>
      <c r="F28" s="11"/>
      <c r="G28" s="11"/>
      <c r="H28" s="11"/>
      <c r="I28" s="13" t="s">
        <v>25</v>
      </c>
    </row>
    <row r="29" spans="1:9" s="1" customFormat="1" ht="15" customHeight="1" x14ac:dyDescent="0.25">
      <c r="A29" s="10" t="s">
        <v>26</v>
      </c>
      <c r="B29" s="11"/>
      <c r="C29" s="11"/>
      <c r="D29" s="13" t="s">
        <v>27</v>
      </c>
      <c r="E29" s="10" t="s">
        <v>34</v>
      </c>
      <c r="F29" s="11"/>
      <c r="G29" s="11"/>
      <c r="H29" s="11"/>
      <c r="I29" s="13" t="s">
        <v>33</v>
      </c>
    </row>
    <row r="30" spans="1:9" s="1" customFormat="1" ht="15" customHeight="1" x14ac:dyDescent="0.25">
      <c r="A30" s="10" t="s">
        <v>28</v>
      </c>
      <c r="B30" s="11"/>
      <c r="C30" s="11"/>
      <c r="D30" s="14"/>
      <c r="E30" s="10" t="s">
        <v>35</v>
      </c>
      <c r="F30" s="11"/>
      <c r="G30" s="11"/>
      <c r="H30" s="11"/>
      <c r="I30" s="12"/>
    </row>
    <row r="31" spans="1:9" s="1" customFormat="1" ht="15" customHeight="1" x14ac:dyDescent="0.25">
      <c r="A31" s="10" t="s">
        <v>29</v>
      </c>
      <c r="B31" s="11"/>
      <c r="C31" s="11"/>
      <c r="D31" s="14"/>
      <c r="E31" s="10" t="s">
        <v>36</v>
      </c>
      <c r="F31" s="11"/>
      <c r="G31" s="11"/>
      <c r="H31" s="11"/>
      <c r="I31" s="12"/>
    </row>
    <row r="32" spans="1:9" x14ac:dyDescent="0.25">
      <c r="I32" s="6"/>
    </row>
  </sheetData>
  <phoneticPr fontId="0" type="noConversion"/>
  <printOptions horizontalCentered="1"/>
  <pageMargins left="0.35433070866141736" right="0.19685039370078741" top="0.78740157480314965" bottom="0.59055118110236227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37" zoomScale="80" zoomScaleNormal="80" workbookViewId="0">
      <selection activeCell="I17" sqref="I17"/>
    </sheetView>
  </sheetViews>
  <sheetFormatPr baseColWidth="10" defaultRowHeight="13.2" x14ac:dyDescent="0.25"/>
  <cols>
    <col min="1" max="1" width="3.6640625" customWidth="1"/>
    <col min="2" max="2" width="17.88671875" customWidth="1"/>
    <col min="3" max="3" width="19.109375" customWidth="1"/>
    <col min="4" max="10" width="13.5546875" customWidth="1"/>
  </cols>
  <sheetData>
    <row r="1" spans="1:10" ht="15.6" x14ac:dyDescent="0.3">
      <c r="C1" s="5" t="s">
        <v>39</v>
      </c>
      <c r="D1" s="1" t="s">
        <v>41</v>
      </c>
    </row>
    <row r="2" spans="1:10" ht="15" customHeight="1" x14ac:dyDescent="0.25"/>
    <row r="3" spans="1:10" ht="15" customHeight="1" x14ac:dyDescent="0.25">
      <c r="A3" s="7"/>
      <c r="B3" s="7"/>
      <c r="C3" s="9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 t="s">
        <v>40</v>
      </c>
    </row>
    <row r="4" spans="1:10" ht="15" customHeight="1" x14ac:dyDescent="0.25">
      <c r="A4" s="15">
        <v>1</v>
      </c>
      <c r="B4" s="175" t="s">
        <v>0</v>
      </c>
      <c r="C4" s="176"/>
      <c r="D4" s="29">
        <v>22</v>
      </c>
      <c r="E4" s="29">
        <v>19</v>
      </c>
      <c r="F4" s="29">
        <v>21</v>
      </c>
      <c r="G4" s="29">
        <v>23</v>
      </c>
      <c r="H4" s="29">
        <v>18</v>
      </c>
      <c r="I4" s="29">
        <v>20</v>
      </c>
      <c r="J4" s="21"/>
    </row>
    <row r="5" spans="1:10" ht="15" customHeight="1" x14ac:dyDescent="0.25">
      <c r="A5" s="15">
        <v>2</v>
      </c>
      <c r="B5" s="2" t="s">
        <v>1</v>
      </c>
      <c r="C5" s="9"/>
      <c r="D5" s="30">
        <f t="shared" ref="D5:I5" si="0">+D4*$C$28</f>
        <v>22</v>
      </c>
      <c r="E5" s="30">
        <f t="shared" si="0"/>
        <v>19</v>
      </c>
      <c r="F5" s="30">
        <f t="shared" si="0"/>
        <v>21</v>
      </c>
      <c r="G5" s="30">
        <f t="shared" si="0"/>
        <v>23</v>
      </c>
      <c r="H5" s="30">
        <f t="shared" si="0"/>
        <v>18</v>
      </c>
      <c r="I5" s="30">
        <f t="shared" si="0"/>
        <v>20</v>
      </c>
      <c r="J5" s="21"/>
    </row>
    <row r="6" spans="1:10" s="28" customFormat="1" ht="15" customHeight="1" x14ac:dyDescent="0.25">
      <c r="A6" s="26">
        <v>3</v>
      </c>
      <c r="B6" s="175" t="s">
        <v>2</v>
      </c>
      <c r="C6" s="176"/>
      <c r="D6" s="31">
        <v>200</v>
      </c>
      <c r="E6" s="31">
        <v>250</v>
      </c>
      <c r="F6" s="31">
        <v>400</v>
      </c>
      <c r="G6" s="31">
        <v>510</v>
      </c>
      <c r="H6" s="31">
        <v>500</v>
      </c>
      <c r="I6" s="31">
        <v>450</v>
      </c>
      <c r="J6" s="27"/>
    </row>
    <row r="7" spans="1:10" ht="15" customHeight="1" x14ac:dyDescent="0.25">
      <c r="A7" s="15">
        <v>4</v>
      </c>
      <c r="B7" s="2" t="s">
        <v>3</v>
      </c>
      <c r="C7" s="9"/>
      <c r="D7" s="32">
        <v>25</v>
      </c>
      <c r="E7" s="32">
        <v>25</v>
      </c>
      <c r="F7" s="32">
        <v>25</v>
      </c>
      <c r="G7" s="32">
        <v>25</v>
      </c>
      <c r="H7" s="32">
        <v>25</v>
      </c>
      <c r="I7" s="32">
        <v>25</v>
      </c>
      <c r="J7" s="20"/>
    </row>
    <row r="8" spans="1:10" ht="15" customHeight="1" x14ac:dyDescent="0.25">
      <c r="A8" s="15">
        <v>5</v>
      </c>
      <c r="B8" s="2" t="s">
        <v>4</v>
      </c>
      <c r="C8" s="9"/>
      <c r="D8" s="29">
        <v>10</v>
      </c>
      <c r="E8" s="33"/>
      <c r="F8" s="33"/>
      <c r="G8" s="33"/>
      <c r="H8" s="33"/>
      <c r="I8" s="33"/>
      <c r="J8" s="20"/>
    </row>
    <row r="9" spans="1:10" ht="15" customHeight="1" x14ac:dyDescent="0.25">
      <c r="A9" s="15">
        <v>6</v>
      </c>
      <c r="B9" s="2" t="s">
        <v>5</v>
      </c>
      <c r="C9" s="9"/>
      <c r="D9" s="29">
        <v>15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20"/>
    </row>
    <row r="10" spans="1:10" ht="15" customHeight="1" x14ac:dyDescent="0.3">
      <c r="A10" s="22">
        <v>7</v>
      </c>
      <c r="B10" s="4" t="s">
        <v>6</v>
      </c>
      <c r="C10" s="23"/>
      <c r="D10" s="34">
        <f>+D9*C29</f>
        <v>9000</v>
      </c>
      <c r="E10" s="35"/>
      <c r="F10" s="35"/>
      <c r="G10" s="35"/>
      <c r="H10" s="35"/>
      <c r="I10" s="35"/>
      <c r="J10" s="35">
        <f>SUM(D10:I10)</f>
        <v>9000</v>
      </c>
    </row>
    <row r="11" spans="1:10" ht="15" customHeight="1" x14ac:dyDescent="0.25">
      <c r="A11" s="15">
        <v>8</v>
      </c>
      <c r="B11" s="2" t="s">
        <v>7</v>
      </c>
      <c r="C11" s="9"/>
      <c r="D11" s="29"/>
      <c r="E11" s="29"/>
      <c r="F11" s="29"/>
      <c r="G11" s="29"/>
      <c r="H11" s="29"/>
      <c r="I11" s="29"/>
      <c r="J11" s="20"/>
    </row>
    <row r="12" spans="1:10" ht="15" customHeight="1" x14ac:dyDescent="0.3">
      <c r="A12" s="15">
        <v>9</v>
      </c>
      <c r="B12" s="4" t="s">
        <v>8</v>
      </c>
      <c r="C12" s="16"/>
      <c r="D12" s="36"/>
      <c r="E12" s="36"/>
      <c r="F12" s="36"/>
      <c r="G12" s="36"/>
      <c r="H12" s="36"/>
      <c r="I12" s="36"/>
      <c r="J12" s="24"/>
    </row>
    <row r="13" spans="1:10" ht="15" customHeight="1" x14ac:dyDescent="0.3">
      <c r="A13" s="15">
        <v>10</v>
      </c>
      <c r="B13" s="4" t="s">
        <v>9</v>
      </c>
      <c r="C13" s="9"/>
      <c r="D13" s="36">
        <f>+($E$59*$J$57*E36)+($E$60*$J$58*E36)</f>
        <v>63729.599999999999</v>
      </c>
      <c r="E13" s="36">
        <f t="shared" ref="E13:I13" si="1">+($E$59*$J$57*F36)+($E$60*$J$58*F36)</f>
        <v>55039.199999999997</v>
      </c>
      <c r="F13" s="36">
        <f t="shared" si="1"/>
        <v>60832.800000000003</v>
      </c>
      <c r="G13" s="36">
        <f t="shared" si="1"/>
        <v>66626.399999999994</v>
      </c>
      <c r="H13" s="36">
        <f t="shared" si="1"/>
        <v>52142.399999999994</v>
      </c>
      <c r="I13" s="36">
        <f t="shared" si="1"/>
        <v>57936</v>
      </c>
      <c r="J13" s="40">
        <f>SUM(D13:I13)</f>
        <v>356306.39999999997</v>
      </c>
    </row>
    <row r="14" spans="1:10" ht="15" customHeight="1" x14ac:dyDescent="0.25">
      <c r="A14" s="15">
        <v>11</v>
      </c>
      <c r="B14" s="2" t="s">
        <v>10</v>
      </c>
      <c r="C14" s="16"/>
      <c r="D14" s="29">
        <f>+I53</f>
        <v>414</v>
      </c>
      <c r="E14" s="29">
        <f>+F48</f>
        <v>361</v>
      </c>
      <c r="F14" s="29">
        <f t="shared" ref="F14:I14" si="2">+G48</f>
        <v>399</v>
      </c>
      <c r="G14" s="29">
        <f t="shared" si="2"/>
        <v>437</v>
      </c>
      <c r="H14" s="29">
        <f t="shared" si="2"/>
        <v>342</v>
      </c>
      <c r="I14" s="29">
        <f t="shared" si="2"/>
        <v>380</v>
      </c>
      <c r="J14" s="20"/>
    </row>
    <row r="15" spans="1:10" ht="15" customHeight="1" x14ac:dyDescent="0.25">
      <c r="A15" s="15">
        <v>12</v>
      </c>
      <c r="B15" s="175" t="s">
        <v>11</v>
      </c>
      <c r="C15" s="176"/>
      <c r="D15" s="79">
        <f>+E62</f>
        <v>13</v>
      </c>
      <c r="E15" s="29">
        <f>+D16</f>
        <v>227</v>
      </c>
      <c r="F15" s="29">
        <f>+E16</f>
        <v>338</v>
      </c>
      <c r="G15" s="29">
        <f>+F16</f>
        <v>337</v>
      </c>
      <c r="H15" s="29">
        <f>+G16</f>
        <v>264</v>
      </c>
      <c r="I15" s="29">
        <f>+H16</f>
        <v>106</v>
      </c>
      <c r="J15" s="17"/>
    </row>
    <row r="16" spans="1:10" ht="15" customHeight="1" x14ac:dyDescent="0.25">
      <c r="A16" s="15">
        <v>13</v>
      </c>
      <c r="B16" s="175" t="s">
        <v>12</v>
      </c>
      <c r="C16" s="176"/>
      <c r="D16" s="29">
        <f t="shared" ref="D16:I16" si="3">+D14+D15-D6</f>
        <v>227</v>
      </c>
      <c r="E16" s="29">
        <f t="shared" si="3"/>
        <v>338</v>
      </c>
      <c r="F16" s="29">
        <f t="shared" si="3"/>
        <v>337</v>
      </c>
      <c r="G16" s="29">
        <f t="shared" si="3"/>
        <v>264</v>
      </c>
      <c r="H16" s="29">
        <f t="shared" si="3"/>
        <v>106</v>
      </c>
      <c r="I16" s="158">
        <f t="shared" si="3"/>
        <v>36</v>
      </c>
      <c r="J16" s="17"/>
    </row>
    <row r="17" spans="1:10" ht="15" customHeight="1" x14ac:dyDescent="0.25">
      <c r="A17" s="15">
        <v>14</v>
      </c>
      <c r="B17" s="2" t="s">
        <v>13</v>
      </c>
      <c r="C17" s="9"/>
      <c r="D17" s="37">
        <f t="shared" ref="D17:I17" si="4">+D6*$C$33</f>
        <v>16</v>
      </c>
      <c r="E17" s="37">
        <f t="shared" si="4"/>
        <v>20</v>
      </c>
      <c r="F17" s="37">
        <f t="shared" si="4"/>
        <v>32</v>
      </c>
      <c r="G17" s="37">
        <f t="shared" si="4"/>
        <v>40.800000000000004</v>
      </c>
      <c r="H17" s="37">
        <f t="shared" si="4"/>
        <v>40</v>
      </c>
      <c r="I17" s="159">
        <f t="shared" si="4"/>
        <v>36</v>
      </c>
      <c r="J17" s="17"/>
    </row>
    <row r="18" spans="1:10" ht="15" customHeight="1" x14ac:dyDescent="0.3">
      <c r="A18" s="15">
        <v>15</v>
      </c>
      <c r="B18" s="4" t="s">
        <v>14</v>
      </c>
      <c r="C18" s="9"/>
      <c r="D18" s="41">
        <f t="shared" ref="D18:I18" si="5">+(D16-D17)*$C$30</f>
        <v>6330</v>
      </c>
      <c r="E18" s="41">
        <f t="shared" si="5"/>
        <v>9540</v>
      </c>
      <c r="F18" s="41">
        <f t="shared" si="5"/>
        <v>9150</v>
      </c>
      <c r="G18" s="41">
        <f t="shared" si="5"/>
        <v>6696</v>
      </c>
      <c r="H18" s="41">
        <f t="shared" si="5"/>
        <v>1980</v>
      </c>
      <c r="I18" s="41">
        <f t="shared" si="5"/>
        <v>0</v>
      </c>
      <c r="J18" s="41">
        <f>SUM(D18:I18)</f>
        <v>33696</v>
      </c>
    </row>
    <row r="19" spans="1:10" ht="15" customHeight="1" x14ac:dyDescent="0.25">
      <c r="A19" s="15">
        <v>16</v>
      </c>
      <c r="B19" s="4" t="s">
        <v>15</v>
      </c>
      <c r="C19" s="16"/>
      <c r="D19" s="37"/>
      <c r="E19" s="37"/>
      <c r="F19" s="37"/>
      <c r="G19" s="37"/>
      <c r="H19" s="37"/>
      <c r="I19" s="37"/>
      <c r="J19" s="17"/>
    </row>
    <row r="20" spans="1:10" ht="15" customHeight="1" x14ac:dyDescent="0.25">
      <c r="A20" s="15">
        <v>17</v>
      </c>
      <c r="B20" s="175" t="s">
        <v>16</v>
      </c>
      <c r="C20" s="176"/>
      <c r="D20" s="37"/>
      <c r="E20" s="37"/>
      <c r="F20" s="37"/>
      <c r="G20" s="37"/>
      <c r="H20" s="37"/>
      <c r="I20" s="37"/>
      <c r="J20" s="17"/>
    </row>
    <row r="21" spans="1:10" ht="15" customHeight="1" x14ac:dyDescent="0.25">
      <c r="A21" s="15">
        <v>18</v>
      </c>
      <c r="B21" s="4" t="s">
        <v>17</v>
      </c>
      <c r="C21" s="16"/>
      <c r="D21" s="37"/>
      <c r="E21" s="37"/>
      <c r="F21" s="37"/>
      <c r="G21" s="37"/>
      <c r="H21" s="37"/>
      <c r="I21" s="37"/>
      <c r="J21" s="17"/>
    </row>
    <row r="22" spans="1:10" ht="15" customHeight="1" x14ac:dyDescent="0.25">
      <c r="A22" s="15">
        <v>19</v>
      </c>
      <c r="B22" s="4" t="s">
        <v>18</v>
      </c>
      <c r="C22" s="9"/>
      <c r="D22" s="37"/>
      <c r="E22" s="37"/>
      <c r="F22" s="37"/>
      <c r="G22" s="37"/>
      <c r="H22" s="37"/>
      <c r="I22" s="37"/>
      <c r="J22" s="17"/>
    </row>
    <row r="23" spans="1:10" ht="15" customHeight="1" x14ac:dyDescent="0.3">
      <c r="A23" s="15">
        <v>20</v>
      </c>
      <c r="B23" s="2" t="s">
        <v>19</v>
      </c>
      <c r="C23" s="16"/>
      <c r="D23" s="41"/>
      <c r="E23" s="41"/>
      <c r="F23" s="41"/>
      <c r="G23" s="41"/>
      <c r="H23" s="41"/>
      <c r="I23" s="41"/>
      <c r="J23" s="41"/>
    </row>
    <row r="24" spans="1:10" ht="15" customHeight="1" x14ac:dyDescent="0.25">
      <c r="A24" s="15">
        <v>21</v>
      </c>
      <c r="B24" s="4" t="s">
        <v>20</v>
      </c>
      <c r="C24" s="9"/>
      <c r="D24" s="37"/>
      <c r="E24" s="37"/>
      <c r="F24" s="37"/>
      <c r="G24" s="37"/>
      <c r="H24" s="37"/>
      <c r="I24" s="37"/>
      <c r="J24" s="17"/>
    </row>
    <row r="25" spans="1:10" ht="15" customHeight="1" x14ac:dyDescent="0.25">
      <c r="A25" s="15">
        <v>22</v>
      </c>
      <c r="B25" s="173" t="s">
        <v>21</v>
      </c>
      <c r="C25" s="174"/>
      <c r="D25" s="37"/>
      <c r="E25" s="37"/>
      <c r="F25" s="37"/>
      <c r="G25" s="37"/>
      <c r="H25" s="37"/>
      <c r="I25" s="37"/>
      <c r="J25" s="17"/>
    </row>
    <row r="26" spans="1:10" ht="15" customHeight="1" x14ac:dyDescent="0.3">
      <c r="A26" s="15">
        <v>23</v>
      </c>
      <c r="B26" s="10" t="s">
        <v>21</v>
      </c>
      <c r="C26" s="9"/>
      <c r="D26" s="36"/>
      <c r="E26" s="36"/>
      <c r="F26" s="36"/>
      <c r="G26" s="36"/>
      <c r="H26" s="36"/>
      <c r="I26" s="36"/>
      <c r="J26" s="160">
        <f>J10+J13+J18+J23</f>
        <v>399002.39999999997</v>
      </c>
    </row>
    <row r="27" spans="1:10" ht="15" customHeight="1" x14ac:dyDescent="0.25"/>
    <row r="28" spans="1:10" s="1" customFormat="1" ht="15" customHeight="1" x14ac:dyDescent="0.3">
      <c r="A28" s="10" t="s">
        <v>22</v>
      </c>
      <c r="B28" s="11"/>
      <c r="C28" s="39">
        <v>1</v>
      </c>
      <c r="D28" s="11"/>
      <c r="E28" s="12" t="s">
        <v>23</v>
      </c>
      <c r="F28" s="10" t="s">
        <v>30</v>
      </c>
      <c r="G28" s="11"/>
      <c r="H28" s="11"/>
      <c r="I28" s="38"/>
      <c r="J28" s="12" t="s">
        <v>31</v>
      </c>
    </row>
    <row r="29" spans="1:10" s="1" customFormat="1" ht="15" customHeight="1" x14ac:dyDescent="0.3">
      <c r="A29" s="10" t="s">
        <v>24</v>
      </c>
      <c r="B29" s="11"/>
      <c r="C29" s="38">
        <v>600</v>
      </c>
      <c r="D29" s="11"/>
      <c r="E29" s="13" t="s">
        <v>25</v>
      </c>
      <c r="F29" s="10" t="s">
        <v>32</v>
      </c>
      <c r="G29" s="11"/>
      <c r="H29" s="11"/>
      <c r="I29" s="38">
        <v>450</v>
      </c>
      <c r="J29" s="13" t="s">
        <v>25</v>
      </c>
    </row>
    <row r="30" spans="1:10" s="1" customFormat="1" ht="15" customHeight="1" x14ac:dyDescent="0.3">
      <c r="A30" s="10" t="s">
        <v>26</v>
      </c>
      <c r="B30" s="11"/>
      <c r="C30" s="38">
        <v>30</v>
      </c>
      <c r="D30" s="11"/>
      <c r="E30" s="13" t="s">
        <v>27</v>
      </c>
      <c r="F30" s="10" t="s">
        <v>34</v>
      </c>
      <c r="G30" s="11"/>
      <c r="H30" s="11"/>
      <c r="I30" s="38">
        <v>15</v>
      </c>
      <c r="J30" s="13" t="s">
        <v>33</v>
      </c>
    </row>
    <row r="31" spans="1:10" s="1" customFormat="1" ht="15" customHeight="1" x14ac:dyDescent="0.3">
      <c r="A31" s="10" t="s">
        <v>28</v>
      </c>
      <c r="B31" s="11"/>
      <c r="C31" s="38">
        <v>36</v>
      </c>
      <c r="D31" s="11"/>
      <c r="E31" s="14"/>
      <c r="F31" s="10" t="s">
        <v>35</v>
      </c>
      <c r="G31" s="11"/>
      <c r="H31" s="11"/>
      <c r="I31" s="38">
        <v>31.2</v>
      </c>
      <c r="J31" s="12"/>
    </row>
    <row r="32" spans="1:10" s="1" customFormat="1" ht="15" customHeight="1" x14ac:dyDescent="0.3">
      <c r="A32" s="10" t="s">
        <v>29</v>
      </c>
      <c r="B32" s="11"/>
      <c r="C32" s="38">
        <v>24</v>
      </c>
      <c r="D32" s="11"/>
      <c r="E32" s="14"/>
      <c r="F32" s="10" t="s">
        <v>36</v>
      </c>
      <c r="G32" s="11"/>
      <c r="H32" s="11"/>
      <c r="I32" s="38">
        <v>50</v>
      </c>
      <c r="J32" s="13" t="s">
        <v>37</v>
      </c>
    </row>
    <row r="33" spans="1:10" ht="15.6" x14ac:dyDescent="0.3">
      <c r="A33" s="10" t="s">
        <v>68</v>
      </c>
      <c r="B33" s="10"/>
      <c r="C33" s="75">
        <v>0.08</v>
      </c>
      <c r="D33" s="8"/>
      <c r="E33" s="9"/>
      <c r="F33" s="19" t="s">
        <v>18</v>
      </c>
      <c r="G33" s="8"/>
      <c r="H33" s="11"/>
      <c r="I33" s="38">
        <v>24</v>
      </c>
      <c r="J33" s="13" t="s">
        <v>37</v>
      </c>
    </row>
    <row r="36" spans="1:10" x14ac:dyDescent="0.25">
      <c r="B36" s="64" t="s">
        <v>49</v>
      </c>
      <c r="C36" s="53"/>
      <c r="D36" s="65"/>
      <c r="E36" s="66">
        <f t="shared" ref="E36:J36" si="6">+D4</f>
        <v>22</v>
      </c>
      <c r="F36" s="66">
        <f t="shared" si="6"/>
        <v>19</v>
      </c>
      <c r="G36" s="66">
        <f t="shared" si="6"/>
        <v>21</v>
      </c>
      <c r="H36" s="66">
        <f t="shared" si="6"/>
        <v>23</v>
      </c>
      <c r="I36" s="66">
        <f t="shared" si="6"/>
        <v>18</v>
      </c>
      <c r="J36" s="66">
        <f t="shared" si="6"/>
        <v>20</v>
      </c>
    </row>
    <row r="37" spans="1:10" x14ac:dyDescent="0.25">
      <c r="B37" s="65" t="s">
        <v>50</v>
      </c>
      <c r="C37" s="67"/>
      <c r="D37" s="68"/>
      <c r="E37" s="58">
        <f t="shared" ref="E37:J37" si="7">+D6</f>
        <v>200</v>
      </c>
      <c r="F37" s="58">
        <f t="shared" si="7"/>
        <v>250</v>
      </c>
      <c r="G37" s="58">
        <f t="shared" si="7"/>
        <v>400</v>
      </c>
      <c r="H37" s="58">
        <f t="shared" si="7"/>
        <v>510</v>
      </c>
      <c r="I37" s="58">
        <f t="shared" si="7"/>
        <v>500</v>
      </c>
      <c r="J37" s="58">
        <f t="shared" si="7"/>
        <v>450</v>
      </c>
    </row>
    <row r="38" spans="1:10" x14ac:dyDescent="0.25">
      <c r="B38" s="69"/>
      <c r="C38" s="70"/>
      <c r="D38" s="68"/>
      <c r="E38" s="58"/>
      <c r="F38" s="58"/>
      <c r="G38" s="58"/>
      <c r="H38" s="58"/>
      <c r="I38" s="58"/>
      <c r="J38" s="58"/>
    </row>
    <row r="39" spans="1:10" x14ac:dyDescent="0.25">
      <c r="B39" s="64" t="s">
        <v>49</v>
      </c>
      <c r="C39" s="53"/>
      <c r="D39" s="65"/>
      <c r="E39" s="58">
        <f t="shared" ref="E39:J39" si="8">E36</f>
        <v>22</v>
      </c>
      <c r="F39" s="58">
        <f t="shared" si="8"/>
        <v>19</v>
      </c>
      <c r="G39" s="58">
        <f t="shared" si="8"/>
        <v>21</v>
      </c>
      <c r="H39" s="58">
        <f t="shared" si="8"/>
        <v>23</v>
      </c>
      <c r="I39" s="58">
        <f t="shared" si="8"/>
        <v>18</v>
      </c>
      <c r="J39" s="58">
        <f t="shared" si="8"/>
        <v>20</v>
      </c>
    </row>
    <row r="40" spans="1:10" x14ac:dyDescent="0.25">
      <c r="B40" s="71" t="s">
        <v>51</v>
      </c>
      <c r="C40" s="64"/>
      <c r="D40" s="65"/>
      <c r="E40" s="58">
        <f>E39</f>
        <v>22</v>
      </c>
      <c r="F40" s="58">
        <f>F39+E40</f>
        <v>41</v>
      </c>
      <c r="G40" s="58">
        <f>G39+F40</f>
        <v>62</v>
      </c>
      <c r="H40" s="58">
        <f>H39+G40</f>
        <v>85</v>
      </c>
      <c r="I40" s="58">
        <f>I39+H40</f>
        <v>103</v>
      </c>
      <c r="J40" s="58">
        <f>J39+I40</f>
        <v>123</v>
      </c>
    </row>
    <row r="41" spans="1:10" x14ac:dyDescent="0.25">
      <c r="A41" s="1"/>
      <c r="B41" s="71" t="s">
        <v>52</v>
      </c>
      <c r="C41" s="67"/>
      <c r="D41" s="65"/>
      <c r="E41" s="59">
        <v>22</v>
      </c>
      <c r="F41" s="59">
        <v>19</v>
      </c>
      <c r="G41" s="59">
        <v>21</v>
      </c>
      <c r="H41" s="59">
        <v>23</v>
      </c>
      <c r="I41" s="59">
        <v>18</v>
      </c>
      <c r="J41" s="59">
        <v>20</v>
      </c>
    </row>
    <row r="42" spans="1:10" x14ac:dyDescent="0.25">
      <c r="A42" s="1"/>
      <c r="B42" s="64" t="s">
        <v>53</v>
      </c>
      <c r="C42" s="53"/>
      <c r="D42" s="65"/>
      <c r="E42" s="60">
        <f>E41</f>
        <v>22</v>
      </c>
      <c r="F42" s="59">
        <f>E42+F41</f>
        <v>41</v>
      </c>
      <c r="G42" s="59">
        <f>F42+G41</f>
        <v>62</v>
      </c>
      <c r="H42" s="59">
        <f>G42+H41</f>
        <v>85</v>
      </c>
      <c r="I42" s="59">
        <f>H42+I41</f>
        <v>103</v>
      </c>
      <c r="J42" s="59">
        <f>I42+J41</f>
        <v>123</v>
      </c>
    </row>
    <row r="43" spans="1:10" x14ac:dyDescent="0.25">
      <c r="B43" s="69" t="s">
        <v>50</v>
      </c>
      <c r="C43" s="67"/>
      <c r="D43" s="68"/>
      <c r="E43" s="58">
        <f t="shared" ref="E43:J43" si="9">E37</f>
        <v>200</v>
      </c>
      <c r="F43" s="58">
        <f t="shared" si="9"/>
        <v>250</v>
      </c>
      <c r="G43" s="58">
        <f t="shared" si="9"/>
        <v>400</v>
      </c>
      <c r="H43" s="58">
        <f t="shared" si="9"/>
        <v>510</v>
      </c>
      <c r="I43" s="58">
        <f t="shared" si="9"/>
        <v>500</v>
      </c>
      <c r="J43" s="58">
        <f t="shared" si="9"/>
        <v>450</v>
      </c>
    </row>
    <row r="44" spans="1:10" x14ac:dyDescent="0.25">
      <c r="B44" s="71" t="s">
        <v>54</v>
      </c>
      <c r="C44" s="64"/>
      <c r="D44" s="65"/>
      <c r="E44" s="58">
        <f>E37</f>
        <v>200</v>
      </c>
      <c r="F44" s="58">
        <f>F37+E44</f>
        <v>450</v>
      </c>
      <c r="G44" s="58">
        <f>G37+F44</f>
        <v>850</v>
      </c>
      <c r="H44" s="58">
        <f>H37+G44</f>
        <v>1360</v>
      </c>
      <c r="I44" s="58">
        <f>I37+H44</f>
        <v>1860</v>
      </c>
      <c r="J44" s="58">
        <f>J37+I44</f>
        <v>2310</v>
      </c>
    </row>
    <row r="45" spans="1:10" x14ac:dyDescent="0.25">
      <c r="B45" s="71" t="s">
        <v>13</v>
      </c>
      <c r="C45" s="64"/>
      <c r="D45" s="65"/>
      <c r="E45" s="58">
        <f>ROUNDUP(E37*$C$33,0)</f>
        <v>16</v>
      </c>
      <c r="F45" s="58">
        <f t="shared" ref="F45:J45" si="10">ROUNDUP(F37*$C$33,0)</f>
        <v>20</v>
      </c>
      <c r="G45" s="58">
        <f t="shared" si="10"/>
        <v>32</v>
      </c>
      <c r="H45" s="58">
        <f t="shared" si="10"/>
        <v>41</v>
      </c>
      <c r="I45" s="58">
        <f t="shared" si="10"/>
        <v>40</v>
      </c>
      <c r="J45" s="58">
        <f t="shared" si="10"/>
        <v>36</v>
      </c>
    </row>
    <row r="46" spans="1:10" x14ac:dyDescent="0.25">
      <c r="A46" s="25"/>
      <c r="B46" s="71" t="s">
        <v>55</v>
      </c>
      <c r="C46" s="64"/>
      <c r="D46" s="65"/>
      <c r="E46" s="58">
        <f>E45</f>
        <v>16</v>
      </c>
      <c r="F46" s="58">
        <f>E46+F45</f>
        <v>36</v>
      </c>
      <c r="G46" s="58">
        <f>F46+G45</f>
        <v>68</v>
      </c>
      <c r="H46" s="58">
        <f>G46+H45</f>
        <v>109</v>
      </c>
      <c r="I46" s="58">
        <f>H46+I45</f>
        <v>149</v>
      </c>
      <c r="J46" s="58">
        <f>I46+J45</f>
        <v>185</v>
      </c>
    </row>
    <row r="47" spans="1:10" x14ac:dyDescent="0.25">
      <c r="B47" s="53" t="s">
        <v>56</v>
      </c>
      <c r="C47" s="53"/>
      <c r="D47" s="65"/>
      <c r="E47" s="61">
        <v>9</v>
      </c>
      <c r="F47" s="61">
        <v>11</v>
      </c>
      <c r="G47" s="61">
        <v>14</v>
      </c>
      <c r="H47" s="61">
        <v>16</v>
      </c>
      <c r="I47" s="61">
        <v>19</v>
      </c>
      <c r="J47" s="61">
        <v>19</v>
      </c>
    </row>
    <row r="48" spans="1:10" x14ac:dyDescent="0.25">
      <c r="B48" s="72" t="s">
        <v>10</v>
      </c>
      <c r="C48" s="67"/>
      <c r="D48" s="73"/>
      <c r="E48" s="58">
        <f>$J$47*E41</f>
        <v>418</v>
      </c>
      <c r="F48" s="58">
        <f t="shared" ref="F48:J48" si="11">$J$47*F41</f>
        <v>361</v>
      </c>
      <c r="G48" s="58">
        <f t="shared" si="11"/>
        <v>399</v>
      </c>
      <c r="H48" s="58">
        <f t="shared" si="11"/>
        <v>437</v>
      </c>
      <c r="I48" s="58">
        <f t="shared" si="11"/>
        <v>342</v>
      </c>
      <c r="J48" s="58">
        <f t="shared" si="11"/>
        <v>380</v>
      </c>
    </row>
    <row r="49" spans="2:11" x14ac:dyDescent="0.25">
      <c r="B49" s="71" t="s">
        <v>57</v>
      </c>
      <c r="C49" s="64"/>
      <c r="D49" s="74"/>
      <c r="E49" s="62">
        <f t="shared" ref="E49:J49" si="12">E48-E37</f>
        <v>218</v>
      </c>
      <c r="F49" s="62">
        <f t="shared" si="12"/>
        <v>111</v>
      </c>
      <c r="G49" s="62">
        <f t="shared" si="12"/>
        <v>-1</v>
      </c>
      <c r="H49" s="62">
        <f t="shared" si="12"/>
        <v>-73</v>
      </c>
      <c r="I49" s="62">
        <f t="shared" si="12"/>
        <v>-158</v>
      </c>
      <c r="J49" s="62">
        <f t="shared" si="12"/>
        <v>-70</v>
      </c>
    </row>
    <row r="50" spans="2:11" x14ac:dyDescent="0.25">
      <c r="B50" s="71" t="s">
        <v>58</v>
      </c>
      <c r="C50" s="64"/>
      <c r="D50" s="74"/>
      <c r="E50" s="63">
        <f>+E48-E37</f>
        <v>218</v>
      </c>
      <c r="F50" s="63">
        <f t="shared" ref="F50:G50" si="13">+F48-F37</f>
        <v>111</v>
      </c>
      <c r="G50" s="63">
        <f t="shared" si="13"/>
        <v>-1</v>
      </c>
      <c r="H50" s="63"/>
      <c r="I50" s="63"/>
      <c r="J50" s="63"/>
      <c r="K50" s="76">
        <f>+G49+H49+I49+J49</f>
        <v>-302</v>
      </c>
    </row>
    <row r="51" spans="2:11" x14ac:dyDescent="0.25">
      <c r="C51" s="6"/>
      <c r="F51" s="77">
        <f>+E50+F50</f>
        <v>329</v>
      </c>
      <c r="H51" s="76">
        <f>+G49+H49+I49+J49</f>
        <v>-302</v>
      </c>
    </row>
    <row r="52" spans="2:11" x14ac:dyDescent="0.25">
      <c r="C52" s="6"/>
      <c r="F52" s="78">
        <f>+F51+E62</f>
        <v>342</v>
      </c>
      <c r="H52" s="78">
        <f>+H51-J45</f>
        <v>-338</v>
      </c>
    </row>
    <row r="53" spans="2:11" x14ac:dyDescent="0.25">
      <c r="C53" s="6"/>
      <c r="F53" s="78"/>
      <c r="G53" s="78">
        <f>+F52+H52</f>
        <v>4</v>
      </c>
      <c r="H53" s="78"/>
      <c r="I53" s="78">
        <f>+E48-G53</f>
        <v>414</v>
      </c>
      <c r="J53" t="s">
        <v>69</v>
      </c>
    </row>
    <row r="54" spans="2:11" x14ac:dyDescent="0.25">
      <c r="B54" s="169" t="s">
        <v>48</v>
      </c>
      <c r="C54" s="169"/>
      <c r="D54" s="169"/>
      <c r="E54" s="169"/>
      <c r="F54" s="80"/>
      <c r="G54" s="169" t="s">
        <v>59</v>
      </c>
      <c r="H54" s="169"/>
      <c r="I54" s="169"/>
      <c r="J54" s="169"/>
    </row>
    <row r="55" spans="2:11" ht="13.8" thickBot="1" x14ac:dyDescent="0.3">
      <c r="B55" s="170"/>
      <c r="C55" s="170"/>
      <c r="D55" s="170"/>
      <c r="E55" s="170"/>
      <c r="F55" s="81"/>
      <c r="G55" s="170"/>
      <c r="H55" s="170"/>
      <c r="I55" s="170"/>
      <c r="J55" s="170"/>
    </row>
    <row r="56" spans="2:11" x14ac:dyDescent="0.25">
      <c r="B56" s="171" t="s">
        <v>60</v>
      </c>
      <c r="C56" s="172"/>
      <c r="D56" s="172"/>
      <c r="E56" s="82">
        <v>8</v>
      </c>
      <c r="F56" s="83"/>
      <c r="G56" s="84" t="s">
        <v>3</v>
      </c>
      <c r="H56" s="85"/>
      <c r="I56" s="86"/>
      <c r="J56" s="87">
        <f>MAX(E47:J47)</f>
        <v>19</v>
      </c>
      <c r="K56">
        <f>+J56/3</f>
        <v>6.333333333333333</v>
      </c>
    </row>
    <row r="57" spans="2:11" x14ac:dyDescent="0.25">
      <c r="B57" s="165" t="s">
        <v>61</v>
      </c>
      <c r="C57" s="166"/>
      <c r="D57" s="166"/>
      <c r="E57" s="88">
        <v>24</v>
      </c>
      <c r="F57" s="83"/>
      <c r="G57" s="89" t="s">
        <v>72</v>
      </c>
      <c r="H57" s="81"/>
      <c r="I57" s="90"/>
      <c r="J57" s="91">
        <v>7</v>
      </c>
    </row>
    <row r="58" spans="2:11" x14ac:dyDescent="0.25">
      <c r="B58" s="165" t="s">
        <v>62</v>
      </c>
      <c r="C58" s="166"/>
      <c r="D58" s="166"/>
      <c r="E58" s="88">
        <f>E57*0.3+E57</f>
        <v>31.2</v>
      </c>
      <c r="F58" s="80"/>
      <c r="G58" s="89" t="s">
        <v>73</v>
      </c>
      <c r="H58" s="81"/>
      <c r="I58" s="92"/>
      <c r="J58" s="93">
        <v>6</v>
      </c>
    </row>
    <row r="59" spans="2:11" x14ac:dyDescent="0.25">
      <c r="B59" s="165" t="s">
        <v>63</v>
      </c>
      <c r="C59" s="166"/>
      <c r="D59" s="166"/>
      <c r="E59" s="94">
        <f>(1*$D57)+(7*E58)</f>
        <v>218.4</v>
      </c>
      <c r="F59" s="80"/>
      <c r="G59" s="89" t="s">
        <v>74</v>
      </c>
      <c r="H59" s="81"/>
      <c r="I59" s="96"/>
      <c r="J59" s="91">
        <v>6</v>
      </c>
    </row>
    <row r="60" spans="2:11" x14ac:dyDescent="0.25">
      <c r="B60" s="165" t="s">
        <v>64</v>
      </c>
      <c r="C60" s="166"/>
      <c r="D60" s="166"/>
      <c r="E60" s="94">
        <f>(5*E58)+(3*E57)</f>
        <v>228</v>
      </c>
      <c r="F60" s="80"/>
      <c r="G60" s="89" t="s">
        <v>70</v>
      </c>
      <c r="H60" s="81"/>
      <c r="I60" s="81"/>
      <c r="J60" s="91">
        <v>6</v>
      </c>
    </row>
    <row r="61" spans="2:11" x14ac:dyDescent="0.25">
      <c r="B61" s="167" t="s">
        <v>65</v>
      </c>
      <c r="C61" s="168"/>
      <c r="D61" s="168"/>
      <c r="E61" s="94">
        <v>10</v>
      </c>
      <c r="F61" s="83"/>
      <c r="G61" s="89" t="s">
        <v>71</v>
      </c>
      <c r="H61" s="97"/>
      <c r="I61" s="98"/>
      <c r="J61" s="91">
        <f>SUM(J57:J60)</f>
        <v>25</v>
      </c>
    </row>
    <row r="62" spans="2:11" x14ac:dyDescent="0.25">
      <c r="B62" s="165" t="s">
        <v>66</v>
      </c>
      <c r="C62" s="166"/>
      <c r="D62" s="166"/>
      <c r="E62" s="94">
        <v>13</v>
      </c>
      <c r="F62" s="80"/>
      <c r="G62" s="95"/>
      <c r="H62" s="81"/>
      <c r="I62" s="99"/>
      <c r="J62" s="91"/>
    </row>
    <row r="63" spans="2:11" x14ac:dyDescent="0.25">
      <c r="B63" s="165"/>
      <c r="C63" s="166"/>
      <c r="D63" s="166"/>
      <c r="E63" s="94"/>
      <c r="F63" s="83"/>
      <c r="G63" s="89"/>
      <c r="H63" s="97"/>
      <c r="I63" s="98"/>
      <c r="J63" s="91"/>
    </row>
    <row r="64" spans="2:11" ht="13.8" thickBot="1" x14ac:dyDescent="0.3">
      <c r="B64" s="100"/>
      <c r="C64" s="101"/>
      <c r="D64" s="102"/>
      <c r="E64" s="103"/>
      <c r="F64" s="80"/>
      <c r="G64" s="100"/>
      <c r="H64" s="101"/>
      <c r="I64" s="102"/>
      <c r="J64" s="104"/>
    </row>
  </sheetData>
  <mergeCells count="16">
    <mergeCell ref="B25:C25"/>
    <mergeCell ref="B6:C6"/>
    <mergeCell ref="B4:C4"/>
    <mergeCell ref="B15:C15"/>
    <mergeCell ref="B16:C16"/>
    <mergeCell ref="B20:C20"/>
    <mergeCell ref="G54:J55"/>
    <mergeCell ref="B56:D56"/>
    <mergeCell ref="B57:D57"/>
    <mergeCell ref="B58:D58"/>
    <mergeCell ref="B59:D59"/>
    <mergeCell ref="B60:D60"/>
    <mergeCell ref="B61:D61"/>
    <mergeCell ref="B62:D62"/>
    <mergeCell ref="B63:D63"/>
    <mergeCell ref="B54:E55"/>
  </mergeCells>
  <phoneticPr fontId="0" type="noConversion"/>
  <printOptions horizontalCentered="1"/>
  <pageMargins left="0.19685039370078741" right="0.19685039370078741" top="0.59055118110236227" bottom="0.59055118110236227" header="0" footer="0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10" workbookViewId="0">
      <selection activeCell="K20" sqref="K20"/>
    </sheetView>
  </sheetViews>
  <sheetFormatPr baseColWidth="10" defaultRowHeight="13.2" x14ac:dyDescent="0.25"/>
  <cols>
    <col min="1" max="1" width="4.109375" style="50" customWidth="1"/>
    <col min="2" max="2" width="18.109375" style="43" customWidth="1"/>
    <col min="3" max="3" width="14.88671875" style="43" customWidth="1"/>
    <col min="4" max="10" width="15.6640625" style="43" customWidth="1"/>
    <col min="11" max="11" width="14.33203125" style="52" bestFit="1" customWidth="1"/>
    <col min="12" max="256" width="11.44140625" style="43"/>
    <col min="257" max="257" width="4.109375" style="43" customWidth="1"/>
    <col min="258" max="258" width="18.109375" style="43" customWidth="1"/>
    <col min="259" max="259" width="14.88671875" style="43" customWidth="1"/>
    <col min="260" max="266" width="15.6640625" style="43" customWidth="1"/>
    <col min="267" max="267" width="14.33203125" style="43" bestFit="1" customWidth="1"/>
    <col min="268" max="512" width="11.44140625" style="43"/>
    <col min="513" max="513" width="4.109375" style="43" customWidth="1"/>
    <col min="514" max="514" width="18.109375" style="43" customWidth="1"/>
    <col min="515" max="515" width="14.88671875" style="43" customWidth="1"/>
    <col min="516" max="522" width="15.6640625" style="43" customWidth="1"/>
    <col min="523" max="523" width="14.33203125" style="43" bestFit="1" customWidth="1"/>
    <col min="524" max="768" width="11.44140625" style="43"/>
    <col min="769" max="769" width="4.109375" style="43" customWidth="1"/>
    <col min="770" max="770" width="18.109375" style="43" customWidth="1"/>
    <col min="771" max="771" width="14.88671875" style="43" customWidth="1"/>
    <col min="772" max="778" width="15.6640625" style="43" customWidth="1"/>
    <col min="779" max="779" width="14.33203125" style="43" bestFit="1" customWidth="1"/>
    <col min="780" max="1024" width="11.44140625" style="43"/>
    <col min="1025" max="1025" width="4.109375" style="43" customWidth="1"/>
    <col min="1026" max="1026" width="18.109375" style="43" customWidth="1"/>
    <col min="1027" max="1027" width="14.88671875" style="43" customWidth="1"/>
    <col min="1028" max="1034" width="15.6640625" style="43" customWidth="1"/>
    <col min="1035" max="1035" width="14.33203125" style="43" bestFit="1" customWidth="1"/>
    <col min="1036" max="1280" width="11.44140625" style="43"/>
    <col min="1281" max="1281" width="4.109375" style="43" customWidth="1"/>
    <col min="1282" max="1282" width="18.109375" style="43" customWidth="1"/>
    <col min="1283" max="1283" width="14.88671875" style="43" customWidth="1"/>
    <col min="1284" max="1290" width="15.6640625" style="43" customWidth="1"/>
    <col min="1291" max="1291" width="14.33203125" style="43" bestFit="1" customWidth="1"/>
    <col min="1292" max="1536" width="11.44140625" style="43"/>
    <col min="1537" max="1537" width="4.109375" style="43" customWidth="1"/>
    <col min="1538" max="1538" width="18.109375" style="43" customWidth="1"/>
    <col min="1539" max="1539" width="14.88671875" style="43" customWidth="1"/>
    <col min="1540" max="1546" width="15.6640625" style="43" customWidth="1"/>
    <col min="1547" max="1547" width="14.33203125" style="43" bestFit="1" customWidth="1"/>
    <col min="1548" max="1792" width="11.44140625" style="43"/>
    <col min="1793" max="1793" width="4.109375" style="43" customWidth="1"/>
    <col min="1794" max="1794" width="18.109375" style="43" customWidth="1"/>
    <col min="1795" max="1795" width="14.88671875" style="43" customWidth="1"/>
    <col min="1796" max="1802" width="15.6640625" style="43" customWidth="1"/>
    <col min="1803" max="1803" width="14.33203125" style="43" bestFit="1" customWidth="1"/>
    <col min="1804" max="2048" width="11.44140625" style="43"/>
    <col min="2049" max="2049" width="4.109375" style="43" customWidth="1"/>
    <col min="2050" max="2050" width="18.109375" style="43" customWidth="1"/>
    <col min="2051" max="2051" width="14.88671875" style="43" customWidth="1"/>
    <col min="2052" max="2058" width="15.6640625" style="43" customWidth="1"/>
    <col min="2059" max="2059" width="14.33203125" style="43" bestFit="1" customWidth="1"/>
    <col min="2060" max="2304" width="11.44140625" style="43"/>
    <col min="2305" max="2305" width="4.109375" style="43" customWidth="1"/>
    <col min="2306" max="2306" width="18.109375" style="43" customWidth="1"/>
    <col min="2307" max="2307" width="14.88671875" style="43" customWidth="1"/>
    <col min="2308" max="2314" width="15.6640625" style="43" customWidth="1"/>
    <col min="2315" max="2315" width="14.33203125" style="43" bestFit="1" customWidth="1"/>
    <col min="2316" max="2560" width="11.44140625" style="43"/>
    <col min="2561" max="2561" width="4.109375" style="43" customWidth="1"/>
    <col min="2562" max="2562" width="18.109375" style="43" customWidth="1"/>
    <col min="2563" max="2563" width="14.88671875" style="43" customWidth="1"/>
    <col min="2564" max="2570" width="15.6640625" style="43" customWidth="1"/>
    <col min="2571" max="2571" width="14.33203125" style="43" bestFit="1" customWidth="1"/>
    <col min="2572" max="2816" width="11.44140625" style="43"/>
    <col min="2817" max="2817" width="4.109375" style="43" customWidth="1"/>
    <col min="2818" max="2818" width="18.109375" style="43" customWidth="1"/>
    <col min="2819" max="2819" width="14.88671875" style="43" customWidth="1"/>
    <col min="2820" max="2826" width="15.6640625" style="43" customWidth="1"/>
    <col min="2827" max="2827" width="14.33203125" style="43" bestFit="1" customWidth="1"/>
    <col min="2828" max="3072" width="11.44140625" style="43"/>
    <col min="3073" max="3073" width="4.109375" style="43" customWidth="1"/>
    <col min="3074" max="3074" width="18.109375" style="43" customWidth="1"/>
    <col min="3075" max="3075" width="14.88671875" style="43" customWidth="1"/>
    <col min="3076" max="3082" width="15.6640625" style="43" customWidth="1"/>
    <col min="3083" max="3083" width="14.33203125" style="43" bestFit="1" customWidth="1"/>
    <col min="3084" max="3328" width="11.44140625" style="43"/>
    <col min="3329" max="3329" width="4.109375" style="43" customWidth="1"/>
    <col min="3330" max="3330" width="18.109375" style="43" customWidth="1"/>
    <col min="3331" max="3331" width="14.88671875" style="43" customWidth="1"/>
    <col min="3332" max="3338" width="15.6640625" style="43" customWidth="1"/>
    <col min="3339" max="3339" width="14.33203125" style="43" bestFit="1" customWidth="1"/>
    <col min="3340" max="3584" width="11.44140625" style="43"/>
    <col min="3585" max="3585" width="4.109375" style="43" customWidth="1"/>
    <col min="3586" max="3586" width="18.109375" style="43" customWidth="1"/>
    <col min="3587" max="3587" width="14.88671875" style="43" customWidth="1"/>
    <col min="3588" max="3594" width="15.6640625" style="43" customWidth="1"/>
    <col min="3595" max="3595" width="14.33203125" style="43" bestFit="1" customWidth="1"/>
    <col min="3596" max="3840" width="11.44140625" style="43"/>
    <col min="3841" max="3841" width="4.109375" style="43" customWidth="1"/>
    <col min="3842" max="3842" width="18.109375" style="43" customWidth="1"/>
    <col min="3843" max="3843" width="14.88671875" style="43" customWidth="1"/>
    <col min="3844" max="3850" width="15.6640625" style="43" customWidth="1"/>
    <col min="3851" max="3851" width="14.33203125" style="43" bestFit="1" customWidth="1"/>
    <col min="3852" max="4096" width="11.44140625" style="43"/>
    <col min="4097" max="4097" width="4.109375" style="43" customWidth="1"/>
    <col min="4098" max="4098" width="18.109375" style="43" customWidth="1"/>
    <col min="4099" max="4099" width="14.88671875" style="43" customWidth="1"/>
    <col min="4100" max="4106" width="15.6640625" style="43" customWidth="1"/>
    <col min="4107" max="4107" width="14.33203125" style="43" bestFit="1" customWidth="1"/>
    <col min="4108" max="4352" width="11.44140625" style="43"/>
    <col min="4353" max="4353" width="4.109375" style="43" customWidth="1"/>
    <col min="4354" max="4354" width="18.109375" style="43" customWidth="1"/>
    <col min="4355" max="4355" width="14.88671875" style="43" customWidth="1"/>
    <col min="4356" max="4362" width="15.6640625" style="43" customWidth="1"/>
    <col min="4363" max="4363" width="14.33203125" style="43" bestFit="1" customWidth="1"/>
    <col min="4364" max="4608" width="11.44140625" style="43"/>
    <col min="4609" max="4609" width="4.109375" style="43" customWidth="1"/>
    <col min="4610" max="4610" width="18.109375" style="43" customWidth="1"/>
    <col min="4611" max="4611" width="14.88671875" style="43" customWidth="1"/>
    <col min="4612" max="4618" width="15.6640625" style="43" customWidth="1"/>
    <col min="4619" max="4619" width="14.33203125" style="43" bestFit="1" customWidth="1"/>
    <col min="4620" max="4864" width="11.44140625" style="43"/>
    <col min="4865" max="4865" width="4.109375" style="43" customWidth="1"/>
    <col min="4866" max="4866" width="18.109375" style="43" customWidth="1"/>
    <col min="4867" max="4867" width="14.88671875" style="43" customWidth="1"/>
    <col min="4868" max="4874" width="15.6640625" style="43" customWidth="1"/>
    <col min="4875" max="4875" width="14.33203125" style="43" bestFit="1" customWidth="1"/>
    <col min="4876" max="5120" width="11.44140625" style="43"/>
    <col min="5121" max="5121" width="4.109375" style="43" customWidth="1"/>
    <col min="5122" max="5122" width="18.109375" style="43" customWidth="1"/>
    <col min="5123" max="5123" width="14.88671875" style="43" customWidth="1"/>
    <col min="5124" max="5130" width="15.6640625" style="43" customWidth="1"/>
    <col min="5131" max="5131" width="14.33203125" style="43" bestFit="1" customWidth="1"/>
    <col min="5132" max="5376" width="11.44140625" style="43"/>
    <col min="5377" max="5377" width="4.109375" style="43" customWidth="1"/>
    <col min="5378" max="5378" width="18.109375" style="43" customWidth="1"/>
    <col min="5379" max="5379" width="14.88671875" style="43" customWidth="1"/>
    <col min="5380" max="5386" width="15.6640625" style="43" customWidth="1"/>
    <col min="5387" max="5387" width="14.33203125" style="43" bestFit="1" customWidth="1"/>
    <col min="5388" max="5632" width="11.44140625" style="43"/>
    <col min="5633" max="5633" width="4.109375" style="43" customWidth="1"/>
    <col min="5634" max="5634" width="18.109375" style="43" customWidth="1"/>
    <col min="5635" max="5635" width="14.88671875" style="43" customWidth="1"/>
    <col min="5636" max="5642" width="15.6640625" style="43" customWidth="1"/>
    <col min="5643" max="5643" width="14.33203125" style="43" bestFit="1" customWidth="1"/>
    <col min="5644" max="5888" width="11.44140625" style="43"/>
    <col min="5889" max="5889" width="4.109375" style="43" customWidth="1"/>
    <col min="5890" max="5890" width="18.109375" style="43" customWidth="1"/>
    <col min="5891" max="5891" width="14.88671875" style="43" customWidth="1"/>
    <col min="5892" max="5898" width="15.6640625" style="43" customWidth="1"/>
    <col min="5899" max="5899" width="14.33203125" style="43" bestFit="1" customWidth="1"/>
    <col min="5900" max="6144" width="11.44140625" style="43"/>
    <col min="6145" max="6145" width="4.109375" style="43" customWidth="1"/>
    <col min="6146" max="6146" width="18.109375" style="43" customWidth="1"/>
    <col min="6147" max="6147" width="14.88671875" style="43" customWidth="1"/>
    <col min="6148" max="6154" width="15.6640625" style="43" customWidth="1"/>
    <col min="6155" max="6155" width="14.33203125" style="43" bestFit="1" customWidth="1"/>
    <col min="6156" max="6400" width="11.44140625" style="43"/>
    <col min="6401" max="6401" width="4.109375" style="43" customWidth="1"/>
    <col min="6402" max="6402" width="18.109375" style="43" customWidth="1"/>
    <col min="6403" max="6403" width="14.88671875" style="43" customWidth="1"/>
    <col min="6404" max="6410" width="15.6640625" style="43" customWidth="1"/>
    <col min="6411" max="6411" width="14.33203125" style="43" bestFit="1" customWidth="1"/>
    <col min="6412" max="6656" width="11.44140625" style="43"/>
    <col min="6657" max="6657" width="4.109375" style="43" customWidth="1"/>
    <col min="6658" max="6658" width="18.109375" style="43" customWidth="1"/>
    <col min="6659" max="6659" width="14.88671875" style="43" customWidth="1"/>
    <col min="6660" max="6666" width="15.6640625" style="43" customWidth="1"/>
    <col min="6667" max="6667" width="14.33203125" style="43" bestFit="1" customWidth="1"/>
    <col min="6668" max="6912" width="11.44140625" style="43"/>
    <col min="6913" max="6913" width="4.109375" style="43" customWidth="1"/>
    <col min="6914" max="6914" width="18.109375" style="43" customWidth="1"/>
    <col min="6915" max="6915" width="14.88671875" style="43" customWidth="1"/>
    <col min="6916" max="6922" width="15.6640625" style="43" customWidth="1"/>
    <col min="6923" max="6923" width="14.33203125" style="43" bestFit="1" customWidth="1"/>
    <col min="6924" max="7168" width="11.44140625" style="43"/>
    <col min="7169" max="7169" width="4.109375" style="43" customWidth="1"/>
    <col min="7170" max="7170" width="18.109375" style="43" customWidth="1"/>
    <col min="7171" max="7171" width="14.88671875" style="43" customWidth="1"/>
    <col min="7172" max="7178" width="15.6640625" style="43" customWidth="1"/>
    <col min="7179" max="7179" width="14.33203125" style="43" bestFit="1" customWidth="1"/>
    <col min="7180" max="7424" width="11.44140625" style="43"/>
    <col min="7425" max="7425" width="4.109375" style="43" customWidth="1"/>
    <col min="7426" max="7426" width="18.109375" style="43" customWidth="1"/>
    <col min="7427" max="7427" width="14.88671875" style="43" customWidth="1"/>
    <col min="7428" max="7434" width="15.6640625" style="43" customWidth="1"/>
    <col min="7435" max="7435" width="14.33203125" style="43" bestFit="1" customWidth="1"/>
    <col min="7436" max="7680" width="11.44140625" style="43"/>
    <col min="7681" max="7681" width="4.109375" style="43" customWidth="1"/>
    <col min="7682" max="7682" width="18.109375" style="43" customWidth="1"/>
    <col min="7683" max="7683" width="14.88671875" style="43" customWidth="1"/>
    <col min="7684" max="7690" width="15.6640625" style="43" customWidth="1"/>
    <col min="7691" max="7691" width="14.33203125" style="43" bestFit="1" customWidth="1"/>
    <col min="7692" max="7936" width="11.44140625" style="43"/>
    <col min="7937" max="7937" width="4.109375" style="43" customWidth="1"/>
    <col min="7938" max="7938" width="18.109375" style="43" customWidth="1"/>
    <col min="7939" max="7939" width="14.88671875" style="43" customWidth="1"/>
    <col min="7940" max="7946" width="15.6640625" style="43" customWidth="1"/>
    <col min="7947" max="7947" width="14.33203125" style="43" bestFit="1" customWidth="1"/>
    <col min="7948" max="8192" width="11.44140625" style="43"/>
    <col min="8193" max="8193" width="4.109375" style="43" customWidth="1"/>
    <col min="8194" max="8194" width="18.109375" style="43" customWidth="1"/>
    <col min="8195" max="8195" width="14.88671875" style="43" customWidth="1"/>
    <col min="8196" max="8202" width="15.6640625" style="43" customWidth="1"/>
    <col min="8203" max="8203" width="14.33203125" style="43" bestFit="1" customWidth="1"/>
    <col min="8204" max="8448" width="11.44140625" style="43"/>
    <col min="8449" max="8449" width="4.109375" style="43" customWidth="1"/>
    <col min="8450" max="8450" width="18.109375" style="43" customWidth="1"/>
    <col min="8451" max="8451" width="14.88671875" style="43" customWidth="1"/>
    <col min="8452" max="8458" width="15.6640625" style="43" customWidth="1"/>
    <col min="8459" max="8459" width="14.33203125" style="43" bestFit="1" customWidth="1"/>
    <col min="8460" max="8704" width="11.44140625" style="43"/>
    <col min="8705" max="8705" width="4.109375" style="43" customWidth="1"/>
    <col min="8706" max="8706" width="18.109375" style="43" customWidth="1"/>
    <col min="8707" max="8707" width="14.88671875" style="43" customWidth="1"/>
    <col min="8708" max="8714" width="15.6640625" style="43" customWidth="1"/>
    <col min="8715" max="8715" width="14.33203125" style="43" bestFit="1" customWidth="1"/>
    <col min="8716" max="8960" width="11.44140625" style="43"/>
    <col min="8961" max="8961" width="4.109375" style="43" customWidth="1"/>
    <col min="8962" max="8962" width="18.109375" style="43" customWidth="1"/>
    <col min="8963" max="8963" width="14.88671875" style="43" customWidth="1"/>
    <col min="8964" max="8970" width="15.6640625" style="43" customWidth="1"/>
    <col min="8971" max="8971" width="14.33203125" style="43" bestFit="1" customWidth="1"/>
    <col min="8972" max="9216" width="11.44140625" style="43"/>
    <col min="9217" max="9217" width="4.109375" style="43" customWidth="1"/>
    <col min="9218" max="9218" width="18.109375" style="43" customWidth="1"/>
    <col min="9219" max="9219" width="14.88671875" style="43" customWidth="1"/>
    <col min="9220" max="9226" width="15.6640625" style="43" customWidth="1"/>
    <col min="9227" max="9227" width="14.33203125" style="43" bestFit="1" customWidth="1"/>
    <col min="9228" max="9472" width="11.44140625" style="43"/>
    <col min="9473" max="9473" width="4.109375" style="43" customWidth="1"/>
    <col min="9474" max="9474" width="18.109375" style="43" customWidth="1"/>
    <col min="9475" max="9475" width="14.88671875" style="43" customWidth="1"/>
    <col min="9476" max="9482" width="15.6640625" style="43" customWidth="1"/>
    <col min="9483" max="9483" width="14.33203125" style="43" bestFit="1" customWidth="1"/>
    <col min="9484" max="9728" width="11.44140625" style="43"/>
    <col min="9729" max="9729" width="4.109375" style="43" customWidth="1"/>
    <col min="9730" max="9730" width="18.109375" style="43" customWidth="1"/>
    <col min="9731" max="9731" width="14.88671875" style="43" customWidth="1"/>
    <col min="9732" max="9738" width="15.6640625" style="43" customWidth="1"/>
    <col min="9739" max="9739" width="14.33203125" style="43" bestFit="1" customWidth="1"/>
    <col min="9740" max="9984" width="11.44140625" style="43"/>
    <col min="9985" max="9985" width="4.109375" style="43" customWidth="1"/>
    <col min="9986" max="9986" width="18.109375" style="43" customWidth="1"/>
    <col min="9987" max="9987" width="14.88671875" style="43" customWidth="1"/>
    <col min="9988" max="9994" width="15.6640625" style="43" customWidth="1"/>
    <col min="9995" max="9995" width="14.33203125" style="43" bestFit="1" customWidth="1"/>
    <col min="9996" max="10240" width="11.44140625" style="43"/>
    <col min="10241" max="10241" width="4.109375" style="43" customWidth="1"/>
    <col min="10242" max="10242" width="18.109375" style="43" customWidth="1"/>
    <col min="10243" max="10243" width="14.88671875" style="43" customWidth="1"/>
    <col min="10244" max="10250" width="15.6640625" style="43" customWidth="1"/>
    <col min="10251" max="10251" width="14.33203125" style="43" bestFit="1" customWidth="1"/>
    <col min="10252" max="10496" width="11.44140625" style="43"/>
    <col min="10497" max="10497" width="4.109375" style="43" customWidth="1"/>
    <col min="10498" max="10498" width="18.109375" style="43" customWidth="1"/>
    <col min="10499" max="10499" width="14.88671875" style="43" customWidth="1"/>
    <col min="10500" max="10506" width="15.6640625" style="43" customWidth="1"/>
    <col min="10507" max="10507" width="14.33203125" style="43" bestFit="1" customWidth="1"/>
    <col min="10508" max="10752" width="11.44140625" style="43"/>
    <col min="10753" max="10753" width="4.109375" style="43" customWidth="1"/>
    <col min="10754" max="10754" width="18.109375" style="43" customWidth="1"/>
    <col min="10755" max="10755" width="14.88671875" style="43" customWidth="1"/>
    <col min="10756" max="10762" width="15.6640625" style="43" customWidth="1"/>
    <col min="10763" max="10763" width="14.33203125" style="43" bestFit="1" customWidth="1"/>
    <col min="10764" max="11008" width="11.44140625" style="43"/>
    <col min="11009" max="11009" width="4.109375" style="43" customWidth="1"/>
    <col min="11010" max="11010" width="18.109375" style="43" customWidth="1"/>
    <col min="11011" max="11011" width="14.88671875" style="43" customWidth="1"/>
    <col min="11012" max="11018" width="15.6640625" style="43" customWidth="1"/>
    <col min="11019" max="11019" width="14.33203125" style="43" bestFit="1" customWidth="1"/>
    <col min="11020" max="11264" width="11.44140625" style="43"/>
    <col min="11265" max="11265" width="4.109375" style="43" customWidth="1"/>
    <col min="11266" max="11266" width="18.109375" style="43" customWidth="1"/>
    <col min="11267" max="11267" width="14.88671875" style="43" customWidth="1"/>
    <col min="11268" max="11274" width="15.6640625" style="43" customWidth="1"/>
    <col min="11275" max="11275" width="14.33203125" style="43" bestFit="1" customWidth="1"/>
    <col min="11276" max="11520" width="11.44140625" style="43"/>
    <col min="11521" max="11521" width="4.109375" style="43" customWidth="1"/>
    <col min="11522" max="11522" width="18.109375" style="43" customWidth="1"/>
    <col min="11523" max="11523" width="14.88671875" style="43" customWidth="1"/>
    <col min="11524" max="11530" width="15.6640625" style="43" customWidth="1"/>
    <col min="11531" max="11531" width="14.33203125" style="43" bestFit="1" customWidth="1"/>
    <col min="11532" max="11776" width="11.44140625" style="43"/>
    <col min="11777" max="11777" width="4.109375" style="43" customWidth="1"/>
    <col min="11778" max="11778" width="18.109375" style="43" customWidth="1"/>
    <col min="11779" max="11779" width="14.88671875" style="43" customWidth="1"/>
    <col min="11780" max="11786" width="15.6640625" style="43" customWidth="1"/>
    <col min="11787" max="11787" width="14.33203125" style="43" bestFit="1" customWidth="1"/>
    <col min="11788" max="12032" width="11.44140625" style="43"/>
    <col min="12033" max="12033" width="4.109375" style="43" customWidth="1"/>
    <col min="12034" max="12034" width="18.109375" style="43" customWidth="1"/>
    <col min="12035" max="12035" width="14.88671875" style="43" customWidth="1"/>
    <col min="12036" max="12042" width="15.6640625" style="43" customWidth="1"/>
    <col min="12043" max="12043" width="14.33203125" style="43" bestFit="1" customWidth="1"/>
    <col min="12044" max="12288" width="11.44140625" style="43"/>
    <col min="12289" max="12289" width="4.109375" style="43" customWidth="1"/>
    <col min="12290" max="12290" width="18.109375" style="43" customWidth="1"/>
    <col min="12291" max="12291" width="14.88671875" style="43" customWidth="1"/>
    <col min="12292" max="12298" width="15.6640625" style="43" customWidth="1"/>
    <col min="12299" max="12299" width="14.33203125" style="43" bestFit="1" customWidth="1"/>
    <col min="12300" max="12544" width="11.44140625" style="43"/>
    <col min="12545" max="12545" width="4.109375" style="43" customWidth="1"/>
    <col min="12546" max="12546" width="18.109375" style="43" customWidth="1"/>
    <col min="12547" max="12547" width="14.88671875" style="43" customWidth="1"/>
    <col min="12548" max="12554" width="15.6640625" style="43" customWidth="1"/>
    <col min="12555" max="12555" width="14.33203125" style="43" bestFit="1" customWidth="1"/>
    <col min="12556" max="12800" width="11.44140625" style="43"/>
    <col min="12801" max="12801" width="4.109375" style="43" customWidth="1"/>
    <col min="12802" max="12802" width="18.109375" style="43" customWidth="1"/>
    <col min="12803" max="12803" width="14.88671875" style="43" customWidth="1"/>
    <col min="12804" max="12810" width="15.6640625" style="43" customWidth="1"/>
    <col min="12811" max="12811" width="14.33203125" style="43" bestFit="1" customWidth="1"/>
    <col min="12812" max="13056" width="11.44140625" style="43"/>
    <col min="13057" max="13057" width="4.109375" style="43" customWidth="1"/>
    <col min="13058" max="13058" width="18.109375" style="43" customWidth="1"/>
    <col min="13059" max="13059" width="14.88671875" style="43" customWidth="1"/>
    <col min="13060" max="13066" width="15.6640625" style="43" customWidth="1"/>
    <col min="13067" max="13067" width="14.33203125" style="43" bestFit="1" customWidth="1"/>
    <col min="13068" max="13312" width="11.44140625" style="43"/>
    <col min="13313" max="13313" width="4.109375" style="43" customWidth="1"/>
    <col min="13314" max="13314" width="18.109375" style="43" customWidth="1"/>
    <col min="13315" max="13315" width="14.88671875" style="43" customWidth="1"/>
    <col min="13316" max="13322" width="15.6640625" style="43" customWidth="1"/>
    <col min="13323" max="13323" width="14.33203125" style="43" bestFit="1" customWidth="1"/>
    <col min="13324" max="13568" width="11.44140625" style="43"/>
    <col min="13569" max="13569" width="4.109375" style="43" customWidth="1"/>
    <col min="13570" max="13570" width="18.109375" style="43" customWidth="1"/>
    <col min="13571" max="13571" width="14.88671875" style="43" customWidth="1"/>
    <col min="13572" max="13578" width="15.6640625" style="43" customWidth="1"/>
    <col min="13579" max="13579" width="14.33203125" style="43" bestFit="1" customWidth="1"/>
    <col min="13580" max="13824" width="11.44140625" style="43"/>
    <col min="13825" max="13825" width="4.109375" style="43" customWidth="1"/>
    <col min="13826" max="13826" width="18.109375" style="43" customWidth="1"/>
    <col min="13827" max="13827" width="14.88671875" style="43" customWidth="1"/>
    <col min="13828" max="13834" width="15.6640625" style="43" customWidth="1"/>
    <col min="13835" max="13835" width="14.33203125" style="43" bestFit="1" customWidth="1"/>
    <col min="13836" max="14080" width="11.44140625" style="43"/>
    <col min="14081" max="14081" width="4.109375" style="43" customWidth="1"/>
    <col min="14082" max="14082" width="18.109375" style="43" customWidth="1"/>
    <col min="14083" max="14083" width="14.88671875" style="43" customWidth="1"/>
    <col min="14084" max="14090" width="15.6640625" style="43" customWidth="1"/>
    <col min="14091" max="14091" width="14.33203125" style="43" bestFit="1" customWidth="1"/>
    <col min="14092" max="14336" width="11.44140625" style="43"/>
    <col min="14337" max="14337" width="4.109375" style="43" customWidth="1"/>
    <col min="14338" max="14338" width="18.109375" style="43" customWidth="1"/>
    <col min="14339" max="14339" width="14.88671875" style="43" customWidth="1"/>
    <col min="14340" max="14346" width="15.6640625" style="43" customWidth="1"/>
    <col min="14347" max="14347" width="14.33203125" style="43" bestFit="1" customWidth="1"/>
    <col min="14348" max="14592" width="11.44140625" style="43"/>
    <col min="14593" max="14593" width="4.109375" style="43" customWidth="1"/>
    <col min="14594" max="14594" width="18.109375" style="43" customWidth="1"/>
    <col min="14595" max="14595" width="14.88671875" style="43" customWidth="1"/>
    <col min="14596" max="14602" width="15.6640625" style="43" customWidth="1"/>
    <col min="14603" max="14603" width="14.33203125" style="43" bestFit="1" customWidth="1"/>
    <col min="14604" max="14848" width="11.44140625" style="43"/>
    <col min="14849" max="14849" width="4.109375" style="43" customWidth="1"/>
    <col min="14850" max="14850" width="18.109375" style="43" customWidth="1"/>
    <col min="14851" max="14851" width="14.88671875" style="43" customWidth="1"/>
    <col min="14852" max="14858" width="15.6640625" style="43" customWidth="1"/>
    <col min="14859" max="14859" width="14.33203125" style="43" bestFit="1" customWidth="1"/>
    <col min="14860" max="15104" width="11.44140625" style="43"/>
    <col min="15105" max="15105" width="4.109375" style="43" customWidth="1"/>
    <col min="15106" max="15106" width="18.109375" style="43" customWidth="1"/>
    <col min="15107" max="15107" width="14.88671875" style="43" customWidth="1"/>
    <col min="15108" max="15114" width="15.6640625" style="43" customWidth="1"/>
    <col min="15115" max="15115" width="14.33203125" style="43" bestFit="1" customWidth="1"/>
    <col min="15116" max="15360" width="11.44140625" style="43"/>
    <col min="15361" max="15361" width="4.109375" style="43" customWidth="1"/>
    <col min="15362" max="15362" width="18.109375" style="43" customWidth="1"/>
    <col min="15363" max="15363" width="14.88671875" style="43" customWidth="1"/>
    <col min="15364" max="15370" width="15.6640625" style="43" customWidth="1"/>
    <col min="15371" max="15371" width="14.33203125" style="43" bestFit="1" customWidth="1"/>
    <col min="15372" max="15616" width="11.44140625" style="43"/>
    <col min="15617" max="15617" width="4.109375" style="43" customWidth="1"/>
    <col min="15618" max="15618" width="18.109375" style="43" customWidth="1"/>
    <col min="15619" max="15619" width="14.88671875" style="43" customWidth="1"/>
    <col min="15620" max="15626" width="15.6640625" style="43" customWidth="1"/>
    <col min="15627" max="15627" width="14.33203125" style="43" bestFit="1" customWidth="1"/>
    <col min="15628" max="15872" width="11.44140625" style="43"/>
    <col min="15873" max="15873" width="4.109375" style="43" customWidth="1"/>
    <col min="15874" max="15874" width="18.109375" style="43" customWidth="1"/>
    <col min="15875" max="15875" width="14.88671875" style="43" customWidth="1"/>
    <col min="15876" max="15882" width="15.6640625" style="43" customWidth="1"/>
    <col min="15883" max="15883" width="14.33203125" style="43" bestFit="1" customWidth="1"/>
    <col min="15884" max="16128" width="11.44140625" style="43"/>
    <col min="16129" max="16129" width="4.109375" style="43" customWidth="1"/>
    <col min="16130" max="16130" width="18.109375" style="43" customWidth="1"/>
    <col min="16131" max="16131" width="14.88671875" style="43" customWidth="1"/>
    <col min="16132" max="16138" width="15.6640625" style="43" customWidth="1"/>
    <col min="16139" max="16139" width="14.33203125" style="43" bestFit="1" customWidth="1"/>
    <col min="16140" max="16384" width="11.44140625" style="43"/>
  </cols>
  <sheetData>
    <row r="1" spans="1:11" ht="23.25" customHeight="1" x14ac:dyDescent="0.25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42"/>
    </row>
    <row r="2" spans="1:1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42"/>
    </row>
    <row r="3" spans="1:11" x14ac:dyDescent="0.25">
      <c r="A3" s="110"/>
      <c r="B3" s="110"/>
      <c r="C3" s="111"/>
      <c r="D3" s="112">
        <v>1</v>
      </c>
      <c r="E3" s="112">
        <v>2</v>
      </c>
      <c r="F3" s="112">
        <v>3</v>
      </c>
      <c r="G3" s="112">
        <v>4</v>
      </c>
      <c r="H3" s="112">
        <v>5</v>
      </c>
      <c r="I3" s="112">
        <v>6</v>
      </c>
      <c r="J3" s="113" t="s">
        <v>40</v>
      </c>
      <c r="K3" s="42"/>
    </row>
    <row r="4" spans="1:11" x14ac:dyDescent="0.25">
      <c r="A4" s="114">
        <v>1</v>
      </c>
      <c r="B4" s="115" t="s">
        <v>0</v>
      </c>
      <c r="C4" s="116"/>
      <c r="D4" s="117">
        <f t="shared" ref="D4:I4" si="0">D52</f>
        <v>22</v>
      </c>
      <c r="E4" s="117">
        <f t="shared" si="0"/>
        <v>19</v>
      </c>
      <c r="F4" s="117">
        <f t="shared" si="0"/>
        <v>21</v>
      </c>
      <c r="G4" s="117">
        <f t="shared" si="0"/>
        <v>23</v>
      </c>
      <c r="H4" s="117">
        <f t="shared" si="0"/>
        <v>18</v>
      </c>
      <c r="I4" s="117">
        <f t="shared" si="0"/>
        <v>20</v>
      </c>
      <c r="J4" s="118">
        <f t="shared" ref="J4:J15" si="1">I4+H4+G4+F4+E4+D4</f>
        <v>123</v>
      </c>
      <c r="K4" s="42"/>
    </row>
    <row r="5" spans="1:11" x14ac:dyDescent="0.25">
      <c r="A5" s="114">
        <v>2</v>
      </c>
      <c r="B5" s="110" t="s">
        <v>1</v>
      </c>
      <c r="C5" s="111"/>
      <c r="D5" s="117">
        <f t="shared" ref="D5:I5" si="2">D4*$C28</f>
        <v>22</v>
      </c>
      <c r="E5" s="117">
        <f t="shared" si="2"/>
        <v>19</v>
      </c>
      <c r="F5" s="117">
        <f t="shared" si="2"/>
        <v>21</v>
      </c>
      <c r="G5" s="117">
        <f t="shared" si="2"/>
        <v>23</v>
      </c>
      <c r="H5" s="117">
        <f t="shared" si="2"/>
        <v>18</v>
      </c>
      <c r="I5" s="117">
        <f t="shared" si="2"/>
        <v>20</v>
      </c>
      <c r="J5" s="118">
        <f t="shared" si="1"/>
        <v>123</v>
      </c>
      <c r="K5" s="42"/>
    </row>
    <row r="6" spans="1:11" x14ac:dyDescent="0.25">
      <c r="A6" s="114">
        <v>3</v>
      </c>
      <c r="B6" s="110" t="s">
        <v>2</v>
      </c>
      <c r="C6" s="111"/>
      <c r="D6" s="117">
        <f t="shared" ref="D6:I6" si="3">D50</f>
        <v>200</v>
      </c>
      <c r="E6" s="117">
        <f t="shared" si="3"/>
        <v>250</v>
      </c>
      <c r="F6" s="117">
        <f t="shared" si="3"/>
        <v>400</v>
      </c>
      <c r="G6" s="117">
        <f t="shared" si="3"/>
        <v>510</v>
      </c>
      <c r="H6" s="117">
        <f t="shared" si="3"/>
        <v>500</v>
      </c>
      <c r="I6" s="117">
        <f t="shared" si="3"/>
        <v>450</v>
      </c>
      <c r="J6" s="118">
        <f t="shared" si="1"/>
        <v>2310</v>
      </c>
      <c r="K6" s="42"/>
    </row>
    <row r="7" spans="1:11" x14ac:dyDescent="0.25">
      <c r="A7" s="119">
        <v>4</v>
      </c>
      <c r="B7" s="120" t="s">
        <v>3</v>
      </c>
      <c r="C7" s="120"/>
      <c r="D7" s="118">
        <f>+I75</f>
        <v>17</v>
      </c>
      <c r="E7" s="118">
        <f>+I75</f>
        <v>17</v>
      </c>
      <c r="F7" s="118">
        <f>+I75</f>
        <v>17</v>
      </c>
      <c r="G7" s="118">
        <f>+I75</f>
        <v>17</v>
      </c>
      <c r="H7" s="118">
        <f>+I75</f>
        <v>17</v>
      </c>
      <c r="I7" s="118">
        <f>+I75</f>
        <v>17</v>
      </c>
      <c r="J7" s="118">
        <f>SUM(D7:I7)</f>
        <v>102</v>
      </c>
      <c r="K7" s="42"/>
    </row>
    <row r="8" spans="1:11" x14ac:dyDescent="0.25">
      <c r="A8" s="119">
        <v>5</v>
      </c>
      <c r="B8" s="120" t="s">
        <v>4</v>
      </c>
      <c r="C8" s="120"/>
      <c r="D8" s="118">
        <f>D74</f>
        <v>10</v>
      </c>
      <c r="E8" s="118">
        <f>D7</f>
        <v>17</v>
      </c>
      <c r="F8" s="118">
        <f>E7</f>
        <v>17</v>
      </c>
      <c r="G8" s="118">
        <f>F7</f>
        <v>17</v>
      </c>
      <c r="H8" s="118">
        <f>G7</f>
        <v>17</v>
      </c>
      <c r="I8" s="118">
        <f>H7</f>
        <v>17</v>
      </c>
      <c r="J8" s="118">
        <f t="shared" si="1"/>
        <v>95</v>
      </c>
      <c r="K8" s="42"/>
    </row>
    <row r="9" spans="1:11" x14ac:dyDescent="0.25">
      <c r="A9" s="119">
        <v>6</v>
      </c>
      <c r="B9" s="120" t="s">
        <v>5</v>
      </c>
      <c r="C9" s="120"/>
      <c r="D9" s="118">
        <f t="shared" ref="D9:I9" si="4">IF(D7&gt;D8,D7-D8,0)</f>
        <v>7</v>
      </c>
      <c r="E9" s="118">
        <f t="shared" si="4"/>
        <v>0</v>
      </c>
      <c r="F9" s="118">
        <f t="shared" si="4"/>
        <v>0</v>
      </c>
      <c r="G9" s="118">
        <f t="shared" si="4"/>
        <v>0</v>
      </c>
      <c r="H9" s="118">
        <f t="shared" si="4"/>
        <v>0</v>
      </c>
      <c r="I9" s="118">
        <f t="shared" si="4"/>
        <v>0</v>
      </c>
      <c r="J9" s="118">
        <f t="shared" si="1"/>
        <v>7</v>
      </c>
      <c r="K9" s="42"/>
    </row>
    <row r="10" spans="1:11" x14ac:dyDescent="0.25">
      <c r="A10" s="119">
        <v>7</v>
      </c>
      <c r="B10" s="121" t="s">
        <v>6</v>
      </c>
      <c r="C10" s="120"/>
      <c r="D10" s="122">
        <f>D9*C29</f>
        <v>4200</v>
      </c>
      <c r="E10" s="122">
        <f>E9*$C29</f>
        <v>0</v>
      </c>
      <c r="F10" s="122">
        <f>F9*$C29</f>
        <v>0</v>
      </c>
      <c r="G10" s="122">
        <f>G9*$C29</f>
        <v>0</v>
      </c>
      <c r="H10" s="122">
        <f>H9*$C29</f>
        <v>0</v>
      </c>
      <c r="I10" s="122">
        <f>I9*$C29</f>
        <v>0</v>
      </c>
      <c r="J10" s="122">
        <f t="shared" si="1"/>
        <v>4200</v>
      </c>
      <c r="K10" s="42"/>
    </row>
    <row r="11" spans="1:11" x14ac:dyDescent="0.25">
      <c r="A11" s="114">
        <v>8</v>
      </c>
      <c r="B11" s="110" t="s">
        <v>7</v>
      </c>
      <c r="C11" s="111"/>
      <c r="D11" s="117">
        <f t="shared" ref="D11:I11" si="5">IF(D7&gt;D8,0,D8-D7)</f>
        <v>0</v>
      </c>
      <c r="E11" s="117">
        <f t="shared" si="5"/>
        <v>0</v>
      </c>
      <c r="F11" s="117">
        <f t="shared" si="5"/>
        <v>0</v>
      </c>
      <c r="G11" s="117">
        <f t="shared" si="5"/>
        <v>0</v>
      </c>
      <c r="H11" s="117">
        <f t="shared" si="5"/>
        <v>0</v>
      </c>
      <c r="I11" s="117">
        <f t="shared" si="5"/>
        <v>0</v>
      </c>
      <c r="J11" s="118">
        <f t="shared" si="1"/>
        <v>0</v>
      </c>
      <c r="K11" s="42"/>
    </row>
    <row r="12" spans="1:11" x14ac:dyDescent="0.25">
      <c r="A12" s="114">
        <v>9</v>
      </c>
      <c r="B12" s="123" t="s">
        <v>8</v>
      </c>
      <c r="C12" s="116"/>
      <c r="D12" s="124">
        <f t="shared" ref="D12:I12" si="6">D11*$H29</f>
        <v>0</v>
      </c>
      <c r="E12" s="124">
        <f t="shared" si="6"/>
        <v>0</v>
      </c>
      <c r="F12" s="124">
        <f t="shared" si="6"/>
        <v>0</v>
      </c>
      <c r="G12" s="124">
        <f t="shared" si="6"/>
        <v>0</v>
      </c>
      <c r="H12" s="124">
        <f t="shared" si="6"/>
        <v>0</v>
      </c>
      <c r="I12" s="124">
        <f t="shared" si="6"/>
        <v>0</v>
      </c>
      <c r="J12" s="122">
        <f t="shared" si="1"/>
        <v>0</v>
      </c>
      <c r="K12" s="42"/>
    </row>
    <row r="13" spans="1:11" x14ac:dyDescent="0.25">
      <c r="A13" s="114">
        <v>10</v>
      </c>
      <c r="B13" s="125" t="s">
        <v>9</v>
      </c>
      <c r="C13" s="111"/>
      <c r="D13" s="124">
        <f t="shared" ref="D13:I13" si="7">($D73*D49*$I70)+($D72*$I71*D49)</f>
        <v>62092.800000000003</v>
      </c>
      <c r="E13" s="124">
        <f t="shared" si="7"/>
        <v>53625.600000000006</v>
      </c>
      <c r="F13" s="124">
        <f t="shared" si="7"/>
        <v>59270.400000000001</v>
      </c>
      <c r="G13" s="124">
        <f t="shared" si="7"/>
        <v>64915.200000000004</v>
      </c>
      <c r="H13" s="124">
        <f t="shared" si="7"/>
        <v>50803.199999999997</v>
      </c>
      <c r="I13" s="124">
        <f t="shared" si="7"/>
        <v>56448</v>
      </c>
      <c r="J13" s="122">
        <f t="shared" si="1"/>
        <v>347155.20000000001</v>
      </c>
      <c r="K13" s="45"/>
    </row>
    <row r="14" spans="1:11" x14ac:dyDescent="0.25">
      <c r="A14" s="114">
        <v>11</v>
      </c>
      <c r="B14" s="115" t="s">
        <v>10</v>
      </c>
      <c r="C14" s="116"/>
      <c r="D14" s="117">
        <f>+D5*D7</f>
        <v>374</v>
      </c>
      <c r="E14" s="117">
        <f t="shared" ref="E14:I14" si="8">+E5*E7</f>
        <v>323</v>
      </c>
      <c r="F14" s="117">
        <f t="shared" si="8"/>
        <v>357</v>
      </c>
      <c r="G14" s="117">
        <f t="shared" si="8"/>
        <v>391</v>
      </c>
      <c r="H14" s="117">
        <f t="shared" si="8"/>
        <v>306</v>
      </c>
      <c r="I14" s="117">
        <f t="shared" si="8"/>
        <v>340</v>
      </c>
      <c r="J14" s="118">
        <f t="shared" si="1"/>
        <v>2091</v>
      </c>
      <c r="K14" s="42"/>
    </row>
    <row r="15" spans="1:11" x14ac:dyDescent="0.25">
      <c r="A15" s="114">
        <v>12</v>
      </c>
      <c r="B15" s="110" t="s">
        <v>11</v>
      </c>
      <c r="C15" s="111"/>
      <c r="D15" s="117">
        <f>D75</f>
        <v>13</v>
      </c>
      <c r="E15" s="117">
        <f>D16+D17</f>
        <v>187</v>
      </c>
      <c r="F15" s="117">
        <f>E16+E17</f>
        <v>260</v>
      </c>
      <c r="G15" s="117">
        <f>F16+F17</f>
        <v>217</v>
      </c>
      <c r="H15" s="117">
        <v>0</v>
      </c>
      <c r="I15" s="117">
        <v>0</v>
      </c>
      <c r="J15" s="117">
        <f t="shared" si="1"/>
        <v>677</v>
      </c>
      <c r="K15" s="42"/>
    </row>
    <row r="16" spans="1:11" x14ac:dyDescent="0.25">
      <c r="A16" s="114">
        <v>13</v>
      </c>
      <c r="B16" s="115" t="s">
        <v>12</v>
      </c>
      <c r="C16" s="116"/>
      <c r="D16" s="61">
        <f t="shared" ref="D16:I16" si="9">+D14+D15-D6-D17</f>
        <v>171</v>
      </c>
      <c r="E16" s="61">
        <f t="shared" si="9"/>
        <v>240</v>
      </c>
      <c r="F16" s="61">
        <f t="shared" si="9"/>
        <v>185</v>
      </c>
      <c r="G16" s="61">
        <f t="shared" si="9"/>
        <v>57</v>
      </c>
      <c r="H16" s="162">
        <f t="shared" si="9"/>
        <v>-234</v>
      </c>
      <c r="I16" s="162">
        <f t="shared" si="9"/>
        <v>-146</v>
      </c>
      <c r="J16" s="117"/>
      <c r="K16" s="42"/>
    </row>
    <row r="17" spans="1:13" x14ac:dyDescent="0.25">
      <c r="A17" s="114">
        <v>14</v>
      </c>
      <c r="B17" s="110" t="s">
        <v>13</v>
      </c>
      <c r="C17" s="111"/>
      <c r="D17" s="61">
        <v>16</v>
      </c>
      <c r="E17" s="117">
        <v>20</v>
      </c>
      <c r="F17" s="117">
        <v>32</v>
      </c>
      <c r="G17" s="117">
        <v>41</v>
      </c>
      <c r="H17" s="117">
        <v>40</v>
      </c>
      <c r="I17" s="117">
        <v>36</v>
      </c>
      <c r="J17" s="117">
        <f>SUM(D17:I17)</f>
        <v>185</v>
      </c>
      <c r="K17" s="42"/>
    </row>
    <row r="18" spans="1:13" x14ac:dyDescent="0.25">
      <c r="A18" s="114">
        <v>15</v>
      </c>
      <c r="B18" s="123" t="s">
        <v>14</v>
      </c>
      <c r="C18" s="116"/>
      <c r="D18" s="124">
        <f>+D16*C30</f>
        <v>5130</v>
      </c>
      <c r="E18" s="124">
        <f>+E16*C30</f>
        <v>7200</v>
      </c>
      <c r="F18" s="124">
        <f>+F16*C30</f>
        <v>5550</v>
      </c>
      <c r="G18" s="124">
        <f>+G16*C30</f>
        <v>1710</v>
      </c>
      <c r="H18" s="124"/>
      <c r="I18" s="124"/>
      <c r="J18" s="124">
        <f>SUM(D18:G18)</f>
        <v>19590</v>
      </c>
      <c r="K18" s="42"/>
    </row>
    <row r="19" spans="1:13" x14ac:dyDescent="0.25">
      <c r="A19" s="114">
        <v>16</v>
      </c>
      <c r="B19" s="125" t="s">
        <v>15</v>
      </c>
      <c r="C19" s="111"/>
      <c r="D19" s="124"/>
      <c r="E19" s="124"/>
      <c r="F19" s="124"/>
      <c r="G19" s="124"/>
      <c r="H19" s="124"/>
      <c r="I19" s="124"/>
      <c r="J19" s="118"/>
      <c r="K19" s="97"/>
    </row>
    <row r="20" spans="1:13" x14ac:dyDescent="0.25">
      <c r="A20" s="114">
        <v>17</v>
      </c>
      <c r="B20" s="115" t="s">
        <v>16</v>
      </c>
      <c r="C20" s="116"/>
      <c r="D20" s="124"/>
      <c r="E20" s="124"/>
      <c r="F20" s="124"/>
      <c r="G20" s="124"/>
      <c r="H20" s="117">
        <v>680</v>
      </c>
      <c r="I20" s="117">
        <v>680</v>
      </c>
      <c r="J20" s="122"/>
      <c r="K20" s="163"/>
    </row>
    <row r="21" spans="1:13" x14ac:dyDescent="0.25">
      <c r="A21" s="114">
        <v>18</v>
      </c>
      <c r="B21" s="125" t="s">
        <v>17</v>
      </c>
      <c r="C21" s="111"/>
      <c r="D21" s="124"/>
      <c r="E21" s="124"/>
      <c r="F21" s="124"/>
      <c r="G21" s="124"/>
      <c r="H21" s="124">
        <f>+H20*C31</f>
        <v>24480</v>
      </c>
      <c r="I21" s="124">
        <f>+I20*C31</f>
        <v>24480</v>
      </c>
      <c r="J21" s="117">
        <f>SUM(H21:I21)</f>
        <v>48960</v>
      </c>
      <c r="K21" s="42"/>
    </row>
    <row r="22" spans="1:13" x14ac:dyDescent="0.25">
      <c r="A22" s="114">
        <v>19</v>
      </c>
      <c r="B22" s="123" t="s">
        <v>18</v>
      </c>
      <c r="C22" s="116"/>
      <c r="D22" s="124"/>
      <c r="E22" s="124"/>
      <c r="F22" s="124"/>
      <c r="G22" s="124"/>
      <c r="H22" s="124"/>
      <c r="I22" s="124"/>
      <c r="J22" s="124"/>
      <c r="K22" s="42"/>
    </row>
    <row r="23" spans="1:13" x14ac:dyDescent="0.25">
      <c r="A23" s="114">
        <v>20</v>
      </c>
      <c r="B23" s="110" t="s">
        <v>19</v>
      </c>
      <c r="C23" s="111"/>
      <c r="D23" s="117"/>
      <c r="E23" s="117"/>
      <c r="F23" s="117"/>
      <c r="G23" s="117"/>
      <c r="H23" s="117">
        <f>ABS(85+H16)</f>
        <v>149</v>
      </c>
      <c r="I23" s="117">
        <f>ABS(85+I16)</f>
        <v>61</v>
      </c>
      <c r="J23" s="117"/>
      <c r="K23" s="42"/>
    </row>
    <row r="24" spans="1:13" x14ac:dyDescent="0.25">
      <c r="A24" s="114">
        <v>21</v>
      </c>
      <c r="B24" s="125" t="s">
        <v>20</v>
      </c>
      <c r="C24" s="111"/>
      <c r="D24" s="124"/>
      <c r="E24" s="124"/>
      <c r="F24" s="124"/>
      <c r="G24" s="124"/>
      <c r="H24" s="124">
        <f>+H23*H33</f>
        <v>67050</v>
      </c>
      <c r="I24" s="124">
        <f>+I23*H33</f>
        <v>27450</v>
      </c>
      <c r="J24" s="117">
        <f>SUM(H24:I24)</f>
        <v>94500</v>
      </c>
      <c r="K24" s="44">
        <f>+G20-H31</f>
        <v>-680</v>
      </c>
    </row>
    <row r="25" spans="1:13" s="47" customFormat="1" x14ac:dyDescent="0.25">
      <c r="A25" s="126"/>
      <c r="B25" s="127"/>
      <c r="C25" s="128"/>
      <c r="D25" s="129"/>
      <c r="E25" s="130"/>
      <c r="F25" s="130"/>
      <c r="G25" s="131"/>
      <c r="H25" s="130"/>
      <c r="I25" s="130"/>
      <c r="J25" s="130"/>
      <c r="K25" s="46"/>
    </row>
    <row r="26" spans="1:13" x14ac:dyDescent="0.25">
      <c r="A26" s="114">
        <v>22</v>
      </c>
      <c r="B26" s="125" t="s">
        <v>21</v>
      </c>
      <c r="C26" s="111"/>
      <c r="D26" s="132">
        <f>SUM(D10,D12,D13,D18,D19,D21,D22,D24)</f>
        <v>71422.8</v>
      </c>
      <c r="E26" s="132">
        <f t="shared" ref="E26:J26" si="10">SUM(E10,E12,E13,E18,E19,E21,E22,E24)</f>
        <v>60825.600000000006</v>
      </c>
      <c r="F26" s="132">
        <f t="shared" si="10"/>
        <v>64820.4</v>
      </c>
      <c r="G26" s="132">
        <f t="shared" si="10"/>
        <v>66625.200000000012</v>
      </c>
      <c r="H26" s="132">
        <f t="shared" si="10"/>
        <v>142333.20000000001</v>
      </c>
      <c r="I26" s="132">
        <f t="shared" si="10"/>
        <v>108378</v>
      </c>
      <c r="J26" s="164">
        <f t="shared" si="10"/>
        <v>514405.2</v>
      </c>
      <c r="K26" s="48"/>
      <c r="M26" s="49"/>
    </row>
    <row r="27" spans="1:13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42"/>
    </row>
    <row r="28" spans="1:13" x14ac:dyDescent="0.25">
      <c r="A28" s="64" t="s">
        <v>22</v>
      </c>
      <c r="B28" s="53"/>
      <c r="C28" s="134">
        <v>1</v>
      </c>
      <c r="D28" s="193" t="s">
        <v>23</v>
      </c>
      <c r="E28" s="194"/>
      <c r="F28" s="64" t="s">
        <v>30</v>
      </c>
      <c r="G28" s="53"/>
      <c r="H28" s="135"/>
      <c r="I28" s="181" t="s">
        <v>31</v>
      </c>
      <c r="J28" s="182"/>
      <c r="K28" s="42"/>
    </row>
    <row r="29" spans="1:13" x14ac:dyDescent="0.25">
      <c r="A29" s="64" t="s">
        <v>24</v>
      </c>
      <c r="B29" s="53"/>
      <c r="C29" s="135">
        <v>600</v>
      </c>
      <c r="D29" s="195" t="s">
        <v>25</v>
      </c>
      <c r="E29" s="196"/>
      <c r="F29" s="64" t="s">
        <v>32</v>
      </c>
      <c r="G29" s="53"/>
      <c r="H29" s="135">
        <v>450</v>
      </c>
      <c r="I29" s="190" t="s">
        <v>25</v>
      </c>
      <c r="J29" s="191"/>
      <c r="K29" s="42"/>
    </row>
    <row r="30" spans="1:13" x14ac:dyDescent="0.25">
      <c r="A30" s="64" t="s">
        <v>26</v>
      </c>
      <c r="B30" s="53"/>
      <c r="C30" s="136">
        <v>30</v>
      </c>
      <c r="D30" s="188" t="s">
        <v>27</v>
      </c>
      <c r="E30" s="189"/>
      <c r="F30" s="64" t="s">
        <v>34</v>
      </c>
      <c r="G30" s="53"/>
      <c r="H30" s="135">
        <v>90</v>
      </c>
      <c r="I30" s="190" t="s">
        <v>33</v>
      </c>
      <c r="J30" s="191"/>
      <c r="K30" s="42"/>
    </row>
    <row r="31" spans="1:13" x14ac:dyDescent="0.25">
      <c r="A31" s="64" t="s">
        <v>28</v>
      </c>
      <c r="B31" s="53"/>
      <c r="C31" s="137">
        <f>D70+(D70*50%)</f>
        <v>36</v>
      </c>
      <c r="D31" s="177"/>
      <c r="E31" s="178"/>
      <c r="F31" s="64" t="s">
        <v>43</v>
      </c>
      <c r="G31" s="53"/>
      <c r="H31" s="134">
        <f>D7*40</f>
        <v>680</v>
      </c>
      <c r="I31" s="179">
        <f>D7*100</f>
        <v>1700</v>
      </c>
      <c r="J31" s="180"/>
      <c r="K31" s="51" t="s">
        <v>44</v>
      </c>
      <c r="M31" s="49"/>
    </row>
    <row r="32" spans="1:13" x14ac:dyDescent="0.25">
      <c r="A32" s="64" t="s">
        <v>29</v>
      </c>
      <c r="B32" s="53"/>
      <c r="C32" s="135">
        <f>D70</f>
        <v>24</v>
      </c>
      <c r="D32" s="177"/>
      <c r="E32" s="178"/>
      <c r="F32" s="64" t="s">
        <v>45</v>
      </c>
      <c r="G32" s="53"/>
      <c r="H32" s="135">
        <f>[1]sin_faltante_C!H32</f>
        <v>36</v>
      </c>
      <c r="I32" s="181"/>
      <c r="J32" s="182"/>
      <c r="K32" s="42"/>
    </row>
    <row r="33" spans="1:11" x14ac:dyDescent="0.25">
      <c r="A33" s="64" t="s">
        <v>46</v>
      </c>
      <c r="B33" s="138"/>
      <c r="C33" s="139">
        <v>0.08</v>
      </c>
      <c r="D33" s="183"/>
      <c r="E33" s="184"/>
      <c r="F33" s="64" t="s">
        <v>36</v>
      </c>
      <c r="G33" s="138"/>
      <c r="H33" s="135">
        <v>450</v>
      </c>
      <c r="I33" s="185"/>
      <c r="J33" s="186"/>
      <c r="K33" s="42"/>
    </row>
    <row r="34" spans="1:11" x14ac:dyDescent="0.25">
      <c r="A34" s="81"/>
      <c r="B34" s="97"/>
      <c r="C34" s="140"/>
      <c r="D34" s="98" t="s">
        <v>47</v>
      </c>
      <c r="E34" s="98"/>
      <c r="F34" s="81"/>
      <c r="G34" s="97"/>
      <c r="H34" s="141"/>
      <c r="I34" s="108"/>
      <c r="J34" s="108"/>
      <c r="K34" s="42"/>
    </row>
    <row r="35" spans="1:11" x14ac:dyDescent="0.25">
      <c r="A35" s="81"/>
      <c r="B35" s="97"/>
      <c r="C35" s="140"/>
      <c r="D35" s="98"/>
      <c r="E35" s="98"/>
      <c r="F35" s="81"/>
      <c r="G35" s="97"/>
      <c r="H35" s="141"/>
      <c r="I35" s="108"/>
      <c r="J35" s="108"/>
      <c r="K35" s="42"/>
    </row>
    <row r="36" spans="1:11" x14ac:dyDescent="0.25">
      <c r="A36" s="81"/>
      <c r="B36" s="97"/>
      <c r="C36" s="140"/>
      <c r="D36" s="98"/>
      <c r="E36" s="98"/>
      <c r="F36" s="81"/>
      <c r="G36" s="97"/>
      <c r="H36" s="141"/>
      <c r="I36" s="108"/>
      <c r="J36" s="108"/>
      <c r="K36" s="42"/>
    </row>
    <row r="37" spans="1:11" x14ac:dyDescent="0.25">
      <c r="A37" s="81"/>
      <c r="B37" s="97"/>
      <c r="C37" s="140"/>
      <c r="D37" s="98"/>
      <c r="E37" s="98"/>
      <c r="F37" s="81"/>
      <c r="G37" s="97"/>
      <c r="H37" s="141"/>
      <c r="I37" s="108"/>
      <c r="J37" s="108"/>
      <c r="K37" s="42"/>
    </row>
    <row r="38" spans="1:11" x14ac:dyDescent="0.25">
      <c r="A38" s="81"/>
      <c r="B38" s="97"/>
      <c r="C38" s="140"/>
      <c r="D38" s="98"/>
      <c r="E38" s="98"/>
      <c r="F38" s="81"/>
      <c r="G38" s="97"/>
      <c r="H38" s="141"/>
      <c r="I38" s="108"/>
      <c r="J38" s="108"/>
      <c r="K38" s="42"/>
    </row>
    <row r="39" spans="1:11" x14ac:dyDescent="0.25">
      <c r="A39" s="81"/>
      <c r="B39" s="97"/>
      <c r="C39" s="140"/>
      <c r="D39" s="98"/>
      <c r="E39" s="98"/>
      <c r="F39" s="81"/>
      <c r="G39" s="97"/>
      <c r="H39" s="141"/>
      <c r="I39" s="108"/>
      <c r="J39" s="108"/>
      <c r="K39" s="42"/>
    </row>
    <row r="40" spans="1:11" x14ac:dyDescent="0.25">
      <c r="A40" s="81"/>
      <c r="B40" s="97"/>
      <c r="C40" s="140"/>
      <c r="D40" s="98"/>
      <c r="E40" s="98"/>
      <c r="F40" s="81"/>
      <c r="G40" s="97"/>
      <c r="H40" s="141"/>
      <c r="I40" s="108"/>
      <c r="J40" s="108"/>
      <c r="K40" s="42"/>
    </row>
    <row r="41" spans="1:11" x14ac:dyDescent="0.25">
      <c r="A41" s="81"/>
      <c r="B41" s="97"/>
      <c r="C41" s="140"/>
      <c r="D41" s="98"/>
      <c r="E41" s="98"/>
      <c r="F41" s="81"/>
      <c r="G41" s="97"/>
      <c r="H41" s="141"/>
      <c r="I41" s="108"/>
      <c r="J41" s="108"/>
      <c r="K41" s="42"/>
    </row>
    <row r="42" spans="1:11" x14ac:dyDescent="0.25">
      <c r="A42" s="81"/>
      <c r="B42" s="97"/>
      <c r="C42" s="140"/>
      <c r="D42" s="98"/>
      <c r="E42" s="98"/>
      <c r="F42" s="81"/>
      <c r="G42" s="97"/>
      <c r="H42" s="141"/>
      <c r="I42" s="108"/>
      <c r="J42" s="108"/>
      <c r="K42" s="42"/>
    </row>
    <row r="43" spans="1:11" x14ac:dyDescent="0.25">
      <c r="A43" s="81"/>
      <c r="B43" s="97"/>
      <c r="C43" s="140"/>
      <c r="D43" s="98"/>
      <c r="E43" s="98"/>
      <c r="F43" s="81"/>
      <c r="G43" s="97"/>
      <c r="H43" s="141"/>
      <c r="I43" s="108"/>
      <c r="J43" s="108"/>
      <c r="K43" s="42"/>
    </row>
    <row r="44" spans="1:11" x14ac:dyDescent="0.25">
      <c r="A44" s="81"/>
      <c r="B44" s="97"/>
      <c r="C44" s="140"/>
      <c r="D44" s="98"/>
      <c r="E44" s="98"/>
      <c r="F44" s="81"/>
      <c r="G44" s="97"/>
      <c r="H44" s="141"/>
      <c r="I44" s="108"/>
      <c r="J44" s="108"/>
      <c r="K44" s="42"/>
    </row>
    <row r="45" spans="1:11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42"/>
    </row>
    <row r="46" spans="1:11" x14ac:dyDescent="0.25">
      <c r="A46" s="133"/>
      <c r="B46" s="83"/>
      <c r="C46" s="83"/>
      <c r="D46" s="83"/>
      <c r="E46" s="83"/>
      <c r="F46" s="83"/>
      <c r="G46" s="83"/>
      <c r="H46" s="83"/>
      <c r="I46" s="83"/>
      <c r="J46" s="83"/>
    </row>
    <row r="47" spans="1:11" ht="17.399999999999999" hidden="1" x14ac:dyDescent="0.3">
      <c r="A47" s="187" t="s">
        <v>48</v>
      </c>
      <c r="B47" s="187"/>
      <c r="C47" s="187"/>
      <c r="D47" s="187"/>
      <c r="E47" s="83"/>
      <c r="F47" s="83"/>
      <c r="G47" s="83"/>
      <c r="H47" s="83"/>
      <c r="I47" s="83"/>
      <c r="J47" s="83"/>
    </row>
    <row r="48" spans="1:11" hidden="1" x14ac:dyDescent="0.25">
      <c r="A48" s="97"/>
      <c r="B48" s="80"/>
      <c r="C48" s="80"/>
      <c r="D48" s="80"/>
      <c r="E48" s="80"/>
      <c r="F48" s="80"/>
      <c r="G48" s="80"/>
      <c r="H48" s="80"/>
      <c r="I48" s="80"/>
      <c r="J48" s="80"/>
    </row>
    <row r="49" spans="1:11" hidden="1" x14ac:dyDescent="0.25">
      <c r="A49" s="64" t="s">
        <v>49</v>
      </c>
      <c r="B49" s="53"/>
      <c r="C49" s="65"/>
      <c r="D49" s="66">
        <v>22</v>
      </c>
      <c r="E49" s="66">
        <v>19</v>
      </c>
      <c r="F49" s="66">
        <v>21</v>
      </c>
      <c r="G49" s="66">
        <v>23</v>
      </c>
      <c r="H49" s="66">
        <v>18</v>
      </c>
      <c r="I49" s="149">
        <v>20</v>
      </c>
      <c r="J49" s="156"/>
      <c r="K49" s="81"/>
    </row>
    <row r="50" spans="1:11" hidden="1" x14ac:dyDescent="0.25">
      <c r="A50" s="69" t="s">
        <v>50</v>
      </c>
      <c r="B50" s="67"/>
      <c r="C50" s="68"/>
      <c r="D50" s="58">
        <v>200</v>
      </c>
      <c r="E50" s="58">
        <v>250</v>
      </c>
      <c r="F50" s="58">
        <v>400</v>
      </c>
      <c r="G50" s="58">
        <v>510</v>
      </c>
      <c r="H50" s="58">
        <v>500</v>
      </c>
      <c r="I50" s="150">
        <v>450</v>
      </c>
      <c r="J50" s="156"/>
      <c r="K50" s="81"/>
    </row>
    <row r="51" spans="1:11" hidden="1" x14ac:dyDescent="0.25">
      <c r="A51" s="69"/>
      <c r="B51" s="70"/>
      <c r="C51" s="68"/>
      <c r="D51" s="142"/>
      <c r="E51" s="142"/>
      <c r="F51" s="142"/>
      <c r="G51" s="142"/>
      <c r="H51" s="142"/>
      <c r="I51" s="151"/>
      <c r="J51" s="156"/>
      <c r="K51" s="81"/>
    </row>
    <row r="52" spans="1:11" hidden="1" x14ac:dyDescent="0.25">
      <c r="A52" s="64" t="s">
        <v>49</v>
      </c>
      <c r="B52" s="53"/>
      <c r="C52" s="65"/>
      <c r="D52" s="142">
        <f t="shared" ref="D52:I52" si="11">D49</f>
        <v>22</v>
      </c>
      <c r="E52" s="142">
        <f t="shared" si="11"/>
        <v>19</v>
      </c>
      <c r="F52" s="142">
        <f t="shared" si="11"/>
        <v>21</v>
      </c>
      <c r="G52" s="142">
        <f t="shared" si="11"/>
        <v>23</v>
      </c>
      <c r="H52" s="142">
        <f t="shared" si="11"/>
        <v>18</v>
      </c>
      <c r="I52" s="151">
        <f t="shared" si="11"/>
        <v>20</v>
      </c>
      <c r="J52" s="156"/>
      <c r="K52" s="81"/>
    </row>
    <row r="53" spans="1:11" hidden="1" x14ac:dyDescent="0.25">
      <c r="A53" s="71" t="s">
        <v>51</v>
      </c>
      <c r="B53" s="64"/>
      <c r="C53" s="65"/>
      <c r="D53" s="142">
        <f>D52</f>
        <v>22</v>
      </c>
      <c r="E53" s="142">
        <f>E52+D53</f>
        <v>41</v>
      </c>
      <c r="F53" s="142">
        <f>F52+E53</f>
        <v>62</v>
      </c>
      <c r="G53" s="142">
        <f>G52+F53</f>
        <v>85</v>
      </c>
      <c r="H53" s="142">
        <f>H52+G53</f>
        <v>103</v>
      </c>
      <c r="I53" s="151">
        <f>I52+H53</f>
        <v>123</v>
      </c>
      <c r="J53" s="156"/>
      <c r="K53" s="81"/>
    </row>
    <row r="54" spans="1:11" hidden="1" x14ac:dyDescent="0.25">
      <c r="A54" s="71" t="s">
        <v>52</v>
      </c>
      <c r="B54" s="67"/>
      <c r="C54" s="65"/>
      <c r="D54" s="143">
        <f>C28*D52</f>
        <v>22</v>
      </c>
      <c r="E54" s="143">
        <f>C28*E52</f>
        <v>19</v>
      </c>
      <c r="F54" s="143">
        <f>C28*F52</f>
        <v>21</v>
      </c>
      <c r="G54" s="143">
        <f>C28*G52</f>
        <v>23</v>
      </c>
      <c r="H54" s="143">
        <f>C28*H52</f>
        <v>18</v>
      </c>
      <c r="I54" s="152">
        <f>C28*I52</f>
        <v>20</v>
      </c>
      <c r="J54" s="156"/>
      <c r="K54" s="81"/>
    </row>
    <row r="55" spans="1:11" hidden="1" x14ac:dyDescent="0.25">
      <c r="A55" s="64" t="s">
        <v>53</v>
      </c>
      <c r="B55" s="53"/>
      <c r="C55" s="65"/>
      <c r="D55" s="144">
        <f>D54</f>
        <v>22</v>
      </c>
      <c r="E55" s="143">
        <f>D55+E54</f>
        <v>41</v>
      </c>
      <c r="F55" s="143">
        <f>E55+F54</f>
        <v>62</v>
      </c>
      <c r="G55" s="143">
        <f>F55+G54</f>
        <v>85</v>
      </c>
      <c r="H55" s="143">
        <f>G55+H54</f>
        <v>103</v>
      </c>
      <c r="I55" s="152">
        <f>H55+I54</f>
        <v>123</v>
      </c>
      <c r="J55" s="156"/>
      <c r="K55" s="81"/>
    </row>
    <row r="56" spans="1:11" hidden="1" x14ac:dyDescent="0.25">
      <c r="A56" s="69" t="s">
        <v>50</v>
      </c>
      <c r="B56" s="67"/>
      <c r="C56" s="68"/>
      <c r="D56" s="142">
        <f t="shared" ref="D56:I56" si="12">D50</f>
        <v>200</v>
      </c>
      <c r="E56" s="142">
        <f t="shared" si="12"/>
        <v>250</v>
      </c>
      <c r="F56" s="142">
        <f t="shared" si="12"/>
        <v>400</v>
      </c>
      <c r="G56" s="142">
        <f t="shared" si="12"/>
        <v>510</v>
      </c>
      <c r="H56" s="142">
        <f t="shared" si="12"/>
        <v>500</v>
      </c>
      <c r="I56" s="151">
        <f t="shared" si="12"/>
        <v>450</v>
      </c>
      <c r="J56" s="156"/>
      <c r="K56" s="81"/>
    </row>
    <row r="57" spans="1:11" hidden="1" x14ac:dyDescent="0.25">
      <c r="A57" s="71" t="s">
        <v>54</v>
      </c>
      <c r="B57" s="64"/>
      <c r="C57" s="65"/>
      <c r="D57" s="142">
        <f>D50</f>
        <v>200</v>
      </c>
      <c r="E57" s="142">
        <f>E50+D57</f>
        <v>450</v>
      </c>
      <c r="F57" s="142">
        <f>F50+E57</f>
        <v>850</v>
      </c>
      <c r="G57" s="142">
        <f>G50+F57</f>
        <v>1360</v>
      </c>
      <c r="H57" s="142">
        <f>H50+G57</f>
        <v>1860</v>
      </c>
      <c r="I57" s="151">
        <f>I50+H57</f>
        <v>2310</v>
      </c>
      <c r="J57" s="156"/>
      <c r="K57" s="81"/>
    </row>
    <row r="58" spans="1:11" hidden="1" x14ac:dyDescent="0.25">
      <c r="A58" s="71" t="s">
        <v>13</v>
      </c>
      <c r="B58" s="64"/>
      <c r="C58" s="65"/>
      <c r="D58" s="142">
        <f t="shared" ref="D58:I58" si="13">ROUNDUP(D50*$C33,0)</f>
        <v>16</v>
      </c>
      <c r="E58" s="142">
        <f t="shared" si="13"/>
        <v>20</v>
      </c>
      <c r="F58" s="142">
        <f t="shared" si="13"/>
        <v>32</v>
      </c>
      <c r="G58" s="142">
        <f t="shared" si="13"/>
        <v>41</v>
      </c>
      <c r="H58" s="142">
        <f t="shared" si="13"/>
        <v>40</v>
      </c>
      <c r="I58" s="151">
        <f t="shared" si="13"/>
        <v>36</v>
      </c>
      <c r="J58" s="156"/>
      <c r="K58" s="81"/>
    </row>
    <row r="59" spans="1:11" hidden="1" x14ac:dyDescent="0.25">
      <c r="A59" s="71" t="s">
        <v>55</v>
      </c>
      <c r="B59" s="64"/>
      <c r="C59" s="65"/>
      <c r="D59" s="142">
        <f>D58</f>
        <v>16</v>
      </c>
      <c r="E59" s="142">
        <f>D59+E58</f>
        <v>36</v>
      </c>
      <c r="F59" s="142">
        <f>E59+F58</f>
        <v>68</v>
      </c>
      <c r="G59" s="142">
        <f>F59+G58</f>
        <v>109</v>
      </c>
      <c r="H59" s="142">
        <f>G59+H58</f>
        <v>149</v>
      </c>
      <c r="I59" s="151">
        <f>H59+I58</f>
        <v>185</v>
      </c>
      <c r="J59" s="156"/>
      <c r="K59" s="81"/>
    </row>
    <row r="60" spans="1:11" hidden="1" x14ac:dyDescent="0.25">
      <c r="A60" s="53" t="s">
        <v>56</v>
      </c>
      <c r="B60" s="53"/>
      <c r="C60" s="65"/>
      <c r="D60" s="145">
        <f>ROUNDUP(((D57-$D75)/($C28*D53)),0)</f>
        <v>9</v>
      </c>
      <c r="E60" s="145">
        <f>ROUNDUP((E57/($C28*E53)),0)</f>
        <v>11</v>
      </c>
      <c r="F60" s="145">
        <f>ROUNDUP((F57/($C28*F53)),0)</f>
        <v>14</v>
      </c>
      <c r="G60" s="145">
        <f>ROUNDUP((G57/($C28*G53)),0)</f>
        <v>16</v>
      </c>
      <c r="H60" s="145">
        <f>ROUNDUP((H57/($C28*H53)),0)</f>
        <v>19</v>
      </c>
      <c r="I60" s="153">
        <f>ROUNDUP((I57/($C28*I53)),0)</f>
        <v>19</v>
      </c>
      <c r="J60" s="156"/>
      <c r="K60" s="81"/>
    </row>
    <row r="61" spans="1:11" hidden="1" x14ac:dyDescent="0.25">
      <c r="A61" s="72" t="s">
        <v>10</v>
      </c>
      <c r="B61" s="67"/>
      <c r="C61" s="73"/>
      <c r="D61" s="142">
        <f t="shared" ref="D61:I61" si="14">$I68*D54</f>
        <v>462</v>
      </c>
      <c r="E61" s="142">
        <f t="shared" si="14"/>
        <v>399</v>
      </c>
      <c r="F61" s="142">
        <f t="shared" si="14"/>
        <v>441</v>
      </c>
      <c r="G61" s="142">
        <f t="shared" si="14"/>
        <v>483</v>
      </c>
      <c r="H61" s="142">
        <f t="shared" si="14"/>
        <v>378</v>
      </c>
      <c r="I61" s="151">
        <f t="shared" si="14"/>
        <v>420</v>
      </c>
      <c r="J61" s="156"/>
      <c r="K61" s="81"/>
    </row>
    <row r="62" spans="1:11" hidden="1" x14ac:dyDescent="0.25">
      <c r="A62" s="71" t="s">
        <v>57</v>
      </c>
      <c r="B62" s="64"/>
      <c r="C62" s="74"/>
      <c r="D62" s="146">
        <f t="shared" ref="D62:I62" si="15">D61-D50</f>
        <v>262</v>
      </c>
      <c r="E62" s="146">
        <f t="shared" si="15"/>
        <v>149</v>
      </c>
      <c r="F62" s="146">
        <f t="shared" si="15"/>
        <v>41</v>
      </c>
      <c r="G62" s="146">
        <f t="shared" si="15"/>
        <v>-27</v>
      </c>
      <c r="H62" s="146">
        <f t="shared" si="15"/>
        <v>-122</v>
      </c>
      <c r="I62" s="154">
        <f t="shared" si="15"/>
        <v>-30</v>
      </c>
      <c r="J62" s="156"/>
      <c r="K62" s="81"/>
    </row>
    <row r="63" spans="1:11" hidden="1" x14ac:dyDescent="0.25">
      <c r="A63" s="71" t="s">
        <v>58</v>
      </c>
      <c r="B63" s="64"/>
      <c r="C63" s="74"/>
      <c r="D63" s="63"/>
      <c r="E63" s="63"/>
      <c r="F63" s="63"/>
      <c r="G63" s="63"/>
      <c r="H63" s="63"/>
      <c r="I63" s="155"/>
      <c r="J63" s="156"/>
      <c r="K63" s="81"/>
    </row>
    <row r="64" spans="1:11" x14ac:dyDescent="0.25">
      <c r="A64" s="97"/>
      <c r="B64" s="97"/>
      <c r="C64" s="147"/>
      <c r="D64" s="148"/>
      <c r="E64" s="80"/>
      <c r="F64" s="80"/>
      <c r="G64" s="80"/>
      <c r="H64" s="80"/>
      <c r="I64" s="80"/>
      <c r="J64" s="80"/>
      <c r="K64" s="157"/>
    </row>
    <row r="65" spans="1:11" x14ac:dyDescent="0.25">
      <c r="A65" s="97"/>
      <c r="B65" s="97"/>
      <c r="C65" s="147"/>
      <c r="D65" s="148"/>
      <c r="E65" s="80"/>
      <c r="F65" s="80"/>
      <c r="G65" s="80"/>
      <c r="H65" s="80"/>
      <c r="I65" s="80"/>
      <c r="J65" s="80"/>
    </row>
    <row r="66" spans="1:11" ht="18" customHeight="1" x14ac:dyDescent="0.25">
      <c r="A66" s="169" t="s">
        <v>48</v>
      </c>
      <c r="B66" s="169"/>
      <c r="C66" s="169"/>
      <c r="D66" s="169"/>
      <c r="E66" s="80"/>
      <c r="F66" s="169" t="s">
        <v>59</v>
      </c>
      <c r="G66" s="169"/>
      <c r="H66" s="169"/>
      <c r="I66" s="169"/>
      <c r="J66" s="80"/>
    </row>
    <row r="67" spans="1:11" ht="13.8" thickBot="1" x14ac:dyDescent="0.3">
      <c r="A67" s="170"/>
      <c r="B67" s="170"/>
      <c r="C67" s="170"/>
      <c r="D67" s="170"/>
      <c r="E67" s="81"/>
      <c r="F67" s="170"/>
      <c r="G67" s="170"/>
      <c r="H67" s="170"/>
      <c r="I67" s="170"/>
      <c r="J67" s="80"/>
    </row>
    <row r="68" spans="1:11" x14ac:dyDescent="0.25">
      <c r="A68" s="171" t="s">
        <v>60</v>
      </c>
      <c r="B68" s="172"/>
      <c r="C68" s="172"/>
      <c r="D68" s="82">
        <v>8</v>
      </c>
      <c r="E68" s="83"/>
      <c r="F68" s="84" t="s">
        <v>3</v>
      </c>
      <c r="G68" s="85"/>
      <c r="H68" s="86"/>
      <c r="I68" s="87">
        <f>ROUNDUP(((J6-D15+J17)/J5),0)</f>
        <v>21</v>
      </c>
      <c r="J68" s="83"/>
    </row>
    <row r="69" spans="1:11" x14ac:dyDescent="0.25">
      <c r="A69" s="107"/>
      <c r="B69" s="108"/>
      <c r="C69" s="108"/>
      <c r="D69" s="94"/>
      <c r="E69" s="83"/>
      <c r="F69" s="95"/>
      <c r="G69" s="97"/>
      <c r="H69" s="98"/>
      <c r="I69" s="93"/>
      <c r="J69" s="83"/>
    </row>
    <row r="70" spans="1:11" x14ac:dyDescent="0.25">
      <c r="A70" s="165" t="s">
        <v>61</v>
      </c>
      <c r="B70" s="166"/>
      <c r="C70" s="166"/>
      <c r="D70" s="88">
        <v>24</v>
      </c>
      <c r="E70" s="83"/>
      <c r="F70" s="89" t="s">
        <v>72</v>
      </c>
      <c r="G70" s="81"/>
      <c r="H70" s="90"/>
      <c r="I70" s="91">
        <v>6</v>
      </c>
      <c r="J70" s="56"/>
      <c r="K70" s="57"/>
    </row>
    <row r="71" spans="1:11" x14ac:dyDescent="0.25">
      <c r="A71" s="165" t="s">
        <v>62</v>
      </c>
      <c r="B71" s="166"/>
      <c r="C71" s="166"/>
      <c r="D71" s="88">
        <f>D70*0.3+D70</f>
        <v>31.2</v>
      </c>
      <c r="E71" s="80"/>
      <c r="F71" s="89" t="s">
        <v>73</v>
      </c>
      <c r="G71" s="81"/>
      <c r="H71" s="92"/>
      <c r="I71" s="93">
        <v>6</v>
      </c>
      <c r="J71" s="56"/>
      <c r="K71" s="57"/>
    </row>
    <row r="72" spans="1:11" x14ac:dyDescent="0.25">
      <c r="A72" s="165" t="s">
        <v>63</v>
      </c>
      <c r="B72" s="166"/>
      <c r="C72" s="166"/>
      <c r="D72" s="94">
        <f>(1*D70)+(7*D71)</f>
        <v>242.4</v>
      </c>
      <c r="E72" s="80"/>
      <c r="F72" s="89" t="s">
        <v>74</v>
      </c>
      <c r="G72" s="81"/>
      <c r="H72" s="96"/>
      <c r="I72" s="93">
        <v>5</v>
      </c>
      <c r="J72" s="56"/>
      <c r="K72" s="57"/>
    </row>
    <row r="73" spans="1:11" x14ac:dyDescent="0.25">
      <c r="A73" s="165" t="s">
        <v>64</v>
      </c>
      <c r="B73" s="166"/>
      <c r="C73" s="166"/>
      <c r="D73" s="94">
        <f>(5*D71)+(3*D70)</f>
        <v>228</v>
      </c>
      <c r="E73" s="80"/>
      <c r="F73" s="95"/>
      <c r="G73" s="97"/>
      <c r="H73" s="98"/>
      <c r="I73" s="93"/>
      <c r="J73" s="80"/>
    </row>
    <row r="74" spans="1:11" x14ac:dyDescent="0.25">
      <c r="A74" s="167" t="s">
        <v>65</v>
      </c>
      <c r="B74" s="168"/>
      <c r="C74" s="168"/>
      <c r="D74" s="94">
        <v>10</v>
      </c>
      <c r="E74" s="83"/>
      <c r="F74" s="95" t="s">
        <v>71</v>
      </c>
      <c r="G74" s="97"/>
      <c r="H74" s="98"/>
      <c r="I74" s="93">
        <f ca="1">SUM(I71:I74)</f>
        <v>17</v>
      </c>
      <c r="J74" s="83"/>
    </row>
    <row r="75" spans="1:11" x14ac:dyDescent="0.25">
      <c r="A75" s="165" t="s">
        <v>66</v>
      </c>
      <c r="B75" s="166"/>
      <c r="C75" s="166"/>
      <c r="D75" s="94">
        <v>13</v>
      </c>
      <c r="E75" s="80"/>
      <c r="F75" s="95"/>
      <c r="G75" s="81"/>
      <c r="H75" s="99"/>
      <c r="I75" s="161">
        <f>+I68-D76</f>
        <v>17</v>
      </c>
      <c r="J75" s="80"/>
    </row>
    <row r="76" spans="1:11" x14ac:dyDescent="0.25">
      <c r="A76" s="165" t="s">
        <v>67</v>
      </c>
      <c r="B76" s="166"/>
      <c r="C76" s="166"/>
      <c r="D76" s="94">
        <v>4</v>
      </c>
      <c r="E76" s="83"/>
      <c r="F76" s="89"/>
      <c r="G76" s="97"/>
      <c r="H76" s="98"/>
      <c r="I76" s="91"/>
      <c r="J76" s="83"/>
    </row>
    <row r="77" spans="1:11" ht="13.8" thickBot="1" x14ac:dyDescent="0.3">
      <c r="A77" s="100"/>
      <c r="B77" s="101"/>
      <c r="C77" s="102"/>
      <c r="D77" s="103"/>
      <c r="E77" s="80"/>
      <c r="F77" s="100"/>
      <c r="G77" s="101"/>
      <c r="H77" s="102"/>
      <c r="I77" s="104"/>
      <c r="J77" s="80"/>
    </row>
    <row r="78" spans="1:11" x14ac:dyDescent="0.25">
      <c r="B78" s="47"/>
      <c r="C78" s="47"/>
      <c r="D78" s="47"/>
      <c r="E78" s="47"/>
      <c r="F78" s="47"/>
      <c r="G78" s="47"/>
      <c r="H78" s="47"/>
      <c r="I78" s="47"/>
      <c r="J78" s="47"/>
    </row>
    <row r="79" spans="1:11" x14ac:dyDescent="0.25">
      <c r="B79" s="47"/>
      <c r="C79" s="47"/>
      <c r="D79" s="105"/>
      <c r="E79" s="54"/>
      <c r="F79" s="47"/>
      <c r="G79" s="54"/>
      <c r="H79" s="47"/>
      <c r="I79" s="54"/>
      <c r="J79" s="47"/>
    </row>
    <row r="80" spans="1:11" x14ac:dyDescent="0.25">
      <c r="B80" s="47"/>
      <c r="C80" s="47"/>
      <c r="D80" s="106"/>
      <c r="E80" s="54"/>
      <c r="F80" s="47"/>
      <c r="G80" s="54"/>
      <c r="H80" s="47"/>
      <c r="I80" s="54"/>
      <c r="J80" s="47"/>
    </row>
    <row r="81" spans="2:11" x14ac:dyDescent="0.25">
      <c r="B81" s="47"/>
      <c r="C81" s="47"/>
      <c r="D81" s="106"/>
      <c r="E81" s="54"/>
      <c r="F81" s="47"/>
      <c r="G81" s="54"/>
      <c r="H81" s="47"/>
      <c r="I81" s="54"/>
      <c r="J81" s="47"/>
    </row>
    <row r="82" spans="2:11" x14ac:dyDescent="0.25">
      <c r="D82" s="105"/>
      <c r="E82" s="47"/>
      <c r="F82" s="47"/>
      <c r="G82" s="47"/>
      <c r="H82" s="47"/>
      <c r="I82" s="47"/>
      <c r="J82" s="47"/>
    </row>
    <row r="83" spans="2:11" x14ac:dyDescent="0.25">
      <c r="D83" s="105"/>
      <c r="E83" s="55"/>
      <c r="F83" s="47"/>
      <c r="G83" s="47"/>
      <c r="H83" s="47"/>
      <c r="I83" s="47"/>
      <c r="J83" s="47"/>
    </row>
    <row r="84" spans="2:11" x14ac:dyDescent="0.25">
      <c r="D84" s="105"/>
    </row>
    <row r="85" spans="2:11" x14ac:dyDescent="0.25">
      <c r="D85" s="105"/>
      <c r="F85" s="56"/>
      <c r="G85" s="56"/>
      <c r="H85" s="56"/>
      <c r="I85" s="56"/>
      <c r="J85" s="56"/>
      <c r="K85" s="57"/>
    </row>
    <row r="86" spans="2:11" x14ac:dyDescent="0.25">
      <c r="D86" s="47"/>
      <c r="E86" s="47"/>
      <c r="F86" s="56"/>
      <c r="G86" s="56"/>
      <c r="H86" s="56"/>
      <c r="I86" s="56"/>
      <c r="J86" s="56"/>
      <c r="K86" s="57"/>
    </row>
    <row r="87" spans="2:11" x14ac:dyDescent="0.25">
      <c r="E87" s="47"/>
      <c r="F87" s="56"/>
      <c r="G87" s="56"/>
      <c r="H87" s="56"/>
      <c r="I87" s="56"/>
      <c r="J87" s="56"/>
      <c r="K87" s="57"/>
    </row>
    <row r="88" spans="2:11" x14ac:dyDescent="0.25">
      <c r="E88" s="47"/>
      <c r="F88" s="47"/>
      <c r="G88" s="47"/>
      <c r="H88" s="47"/>
      <c r="I88" s="47"/>
      <c r="J88" s="47"/>
    </row>
    <row r="89" spans="2:11" x14ac:dyDescent="0.25">
      <c r="E89" s="47"/>
      <c r="F89" s="47"/>
      <c r="G89" s="47"/>
      <c r="H89" s="47"/>
      <c r="I89" s="47"/>
      <c r="J89" s="47"/>
    </row>
  </sheetData>
  <mergeCells count="24">
    <mergeCell ref="D30:E30"/>
    <mergeCell ref="I30:J30"/>
    <mergeCell ref="A1:J1"/>
    <mergeCell ref="D28:E28"/>
    <mergeCell ref="I28:J28"/>
    <mergeCell ref="D29:E29"/>
    <mergeCell ref="I29:J29"/>
    <mergeCell ref="A71:C71"/>
    <mergeCell ref="D31:E31"/>
    <mergeCell ref="I31:J31"/>
    <mergeCell ref="D32:E32"/>
    <mergeCell ref="I32:J32"/>
    <mergeCell ref="D33:E33"/>
    <mergeCell ref="I33:J33"/>
    <mergeCell ref="A47:D47"/>
    <mergeCell ref="A66:D67"/>
    <mergeCell ref="F66:I67"/>
    <mergeCell ref="A68:C68"/>
    <mergeCell ref="A70:C70"/>
    <mergeCell ref="A72:C72"/>
    <mergeCell ref="A73:C73"/>
    <mergeCell ref="A74:C74"/>
    <mergeCell ref="A75:C75"/>
    <mergeCell ref="A76:C7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Plan Conservador</vt:lpstr>
      <vt:lpstr>horas extras_C</vt:lpstr>
      <vt:lpstr>'horas extras_C'!Área_de_impresión</vt:lpstr>
      <vt:lpstr>'Plan Conservador'!Área_de_impresión</vt:lpstr>
    </vt:vector>
  </TitlesOfParts>
  <Company>SCOSYSCA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SALAZAR</dc:creator>
  <cp:lastModifiedBy>Ismary Perdomo</cp:lastModifiedBy>
  <cp:lastPrinted>2019-05-18T23:41:53Z</cp:lastPrinted>
  <dcterms:created xsi:type="dcterms:W3CDTF">2004-04-26T20:48:22Z</dcterms:created>
  <dcterms:modified xsi:type="dcterms:W3CDTF">2024-05-13T23:36:44Z</dcterms:modified>
</cp:coreProperties>
</file>